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backupFile="1" codeName="현재_통합_문서" defaultThemeVersion="124226"/>
  <bookViews>
    <workbookView xWindow="-120" yWindow="-120" windowWidth="23256" windowHeight="13176" tabRatio="742" activeTab="1"/>
  </bookViews>
  <sheets>
    <sheet name="회계장부" sheetId="2" r:id="rId1"/>
    <sheet name="회계장부출력" sheetId="50" r:id="rId2"/>
    <sheet name="결의서(기본)" sheetId="1" r:id="rId3"/>
    <sheet name="결의서(추가)" sheetId="38" r:id="rId4"/>
    <sheet name="월별누계" sheetId="29" r:id="rId5"/>
    <sheet name="회계보고서" sheetId="35" r:id="rId6"/>
    <sheet name="통장관리" sheetId="48" r:id="rId7"/>
    <sheet name="검산서(상반기)" sheetId="43" r:id="rId8"/>
    <sheet name="검산서(하반기)" sheetId="42" r:id="rId9"/>
    <sheet name="회계코드" sheetId="7" r:id="rId10"/>
    <sheet name="보고서배열" sheetId="49" state="hidden" r:id="rId11"/>
    <sheet name="개선사항" sheetId="39" r:id="rId12"/>
    <sheet name="유효성목록" sheetId="46" state="hidden" r:id="rId13"/>
  </sheets>
  <externalReferences>
    <externalReference r:id="rId14"/>
  </externalReferences>
  <definedNames>
    <definedName name="_xlnm._FilterDatabase" localSheetId="0" hidden="1">회계장부!$J$1:$J$3</definedName>
    <definedName name="_xlnm._FilterDatabase" localSheetId="9" hidden="1">회계코드!#REF!</definedName>
    <definedName name="_xlnm.Print_Area" localSheetId="7">'검산서(상반기)'!$A$1:$M$47</definedName>
    <definedName name="_xlnm.Print_Area" localSheetId="8">'검산서(하반기)'!$A$1:$M$47</definedName>
    <definedName name="_xlnm.Print_Area" localSheetId="2">'결의서(기본)'!$A$1:$H$29</definedName>
    <definedName name="_xlnm.Print_Area" localSheetId="3">'결의서(추가)'!$A$1:$H$29</definedName>
    <definedName name="_xlnm.Print_Area" localSheetId="4">월별누계!$A$1:$F$14</definedName>
    <definedName name="_xlnm.Print_Area" localSheetId="5">OFFSET(회계보고서!$A$1,,,COUNTIF(회계보고서!$O:$O,"&gt;0"),10)</definedName>
    <definedName name="_xlnm.Print_Area" localSheetId="1">OFFSET(회계장부출력!$A$1,,,COUNTIF(회계장부출력!$Z:$Z,"O")+5,22)</definedName>
    <definedName name="_xlnm.Print_Titles" localSheetId="5">회계보고서!$5:$6</definedName>
    <definedName name="_xlnm.Print_Titles" localSheetId="1">회계장부출력!$4:$5</definedName>
    <definedName name="결재란1">회계코드!$B$2</definedName>
    <definedName name="결재란2">회계코드!$C$2</definedName>
    <definedName name="결재란3">회계코드!$D$2</definedName>
    <definedName name="관">회계장부!$I:$I</definedName>
    <definedName name="교회명">회계코드!$B$1</definedName>
    <definedName name="교회지원금_유형">회계코드!$R$6:$R$11</definedName>
    <definedName name="기준일자">'결의서(기본)'!$B$3</definedName>
    <definedName name="부서명">회계코드!$D$1</definedName>
    <definedName name="수입">회계장부!$C:$C</definedName>
    <definedName name="수입관정렬">회계코드!#REF!</definedName>
    <definedName name="수입항목정렬">회계코드!#REF!</definedName>
    <definedName name="일자">[1]회계장부!$A:$A</definedName>
    <definedName name="전년도이월금">회계코드!$A$6</definedName>
    <definedName name="지출">회계장부!$D:$D</definedName>
    <definedName name="지출관정렬">회계코드!#REF!</definedName>
    <definedName name="지출항목">OFFSET(회계코드!$A$30,,,1,COUNTA(회계코드!$A$30:$L$30))</definedName>
    <definedName name="지출항목정렬">회계코드!#REF!</definedName>
    <definedName name="출력월">회계장부출력!$N$1</definedName>
    <definedName name="항목">회계장부!$J:$J</definedName>
    <definedName name="헌금_회비">회계코드!$B$6:$B$9</definedName>
    <definedName name="헌금유효성목록">OFFSET(유효성목록!$C$2,,,유효성목록!$C$1)</definedName>
    <definedName name="헌금항목수">유효성목록!$C$1</definedName>
    <definedName name="헌금회비구분">회계코드!$C$5</definedName>
    <definedName name="회계년도">회계코드!$F$1</definedName>
    <definedName name="회계보고_시작일">회계보고서!$M$3</definedName>
    <definedName name="회계보고_종료일">회계보고서!$M$4</definedName>
    <definedName name="회계월">회계장부!$M:$M</definedName>
    <definedName name="회비유효성목록">OFFSET(유효성목록!$G$2,,,유효성목록!$G$1)</definedName>
  </definedNames>
  <calcPr calcId="144525"/>
</workbook>
</file>

<file path=xl/calcChain.xml><?xml version="1.0" encoding="utf-8"?>
<calcChain xmlns="http://schemas.openxmlformats.org/spreadsheetml/2006/main">
  <c r="A4" i="50" l="1"/>
  <c r="G3" i="2"/>
  <c r="H3" i="2" s="1"/>
  <c r="A2" i="2" l="1"/>
  <c r="K1" i="50"/>
  <c r="U1" i="50"/>
  <c r="S1" i="50"/>
  <c r="Q1" i="50"/>
  <c r="B46" i="43"/>
  <c r="L3" i="2"/>
  <c r="M3" i="2"/>
  <c r="F284" i="49" l="1"/>
  <c r="F285" i="49"/>
  <c r="F286" i="49"/>
  <c r="F287" i="49"/>
  <c r="F288" i="49"/>
  <c r="F289" i="49"/>
  <c r="F290" i="49"/>
  <c r="F291" i="49"/>
  <c r="F292" i="49"/>
  <c r="F293" i="49"/>
  <c r="F294" i="49"/>
  <c r="F295" i="49"/>
  <c r="F296" i="49"/>
  <c r="F297" i="49"/>
  <c r="F298" i="49"/>
  <c r="F299" i="49"/>
  <c r="F300" i="49"/>
  <c r="F301" i="49"/>
  <c r="F283" i="49"/>
  <c r="F282" i="49"/>
  <c r="F264" i="49"/>
  <c r="F265" i="49"/>
  <c r="F266" i="49"/>
  <c r="F267" i="49"/>
  <c r="F268" i="49"/>
  <c r="F269" i="49"/>
  <c r="F270" i="49"/>
  <c r="F271" i="49"/>
  <c r="F272" i="49"/>
  <c r="F273" i="49"/>
  <c r="F274" i="49"/>
  <c r="F275" i="49"/>
  <c r="F276" i="49"/>
  <c r="F277" i="49"/>
  <c r="F278" i="49"/>
  <c r="F279" i="49"/>
  <c r="F280" i="49"/>
  <c r="F281" i="49"/>
  <c r="F263" i="49"/>
  <c r="F262" i="49"/>
  <c r="F244" i="49"/>
  <c r="F245" i="49"/>
  <c r="F246" i="49"/>
  <c r="F247" i="49"/>
  <c r="F248" i="49"/>
  <c r="F249" i="49"/>
  <c r="F250" i="49"/>
  <c r="F251" i="49"/>
  <c r="F252" i="49"/>
  <c r="F253" i="49"/>
  <c r="F254" i="49"/>
  <c r="F255" i="49"/>
  <c r="F256" i="49"/>
  <c r="F257" i="49"/>
  <c r="F258" i="49"/>
  <c r="F259" i="49"/>
  <c r="F260" i="49"/>
  <c r="F261" i="49"/>
  <c r="F243" i="49"/>
  <c r="F242" i="49"/>
  <c r="F224" i="49"/>
  <c r="F225" i="49"/>
  <c r="F226" i="49"/>
  <c r="F227" i="49"/>
  <c r="F228" i="49"/>
  <c r="F229" i="49"/>
  <c r="F230" i="49"/>
  <c r="F231" i="49"/>
  <c r="F232" i="49"/>
  <c r="F233" i="49"/>
  <c r="F234" i="49"/>
  <c r="F235" i="49"/>
  <c r="F236" i="49"/>
  <c r="F237" i="49"/>
  <c r="F238" i="49"/>
  <c r="F239" i="49"/>
  <c r="F240" i="49"/>
  <c r="F241" i="49"/>
  <c r="F223" i="49"/>
  <c r="F222" i="49"/>
  <c r="F210" i="49"/>
  <c r="F211" i="49"/>
  <c r="F212" i="49"/>
  <c r="F213" i="49"/>
  <c r="F214" i="49"/>
  <c r="F215" i="49"/>
  <c r="F216" i="49"/>
  <c r="F217" i="49"/>
  <c r="F218" i="49"/>
  <c r="F219" i="49"/>
  <c r="F220" i="49"/>
  <c r="F221" i="49"/>
  <c r="F192" i="49"/>
  <c r="F193" i="49"/>
  <c r="F194" i="49"/>
  <c r="F195" i="49"/>
  <c r="F196" i="49"/>
  <c r="F197" i="49"/>
  <c r="F198" i="49"/>
  <c r="F199" i="49"/>
  <c r="F200" i="49"/>
  <c r="F201" i="49"/>
  <c r="F170" i="49"/>
  <c r="F171" i="49"/>
  <c r="F172" i="49"/>
  <c r="F173" i="49"/>
  <c r="F174" i="49"/>
  <c r="F175" i="49"/>
  <c r="F176" i="49"/>
  <c r="F177" i="49"/>
  <c r="F178" i="49"/>
  <c r="F179" i="49"/>
  <c r="F180" i="49"/>
  <c r="F181" i="49"/>
  <c r="F150" i="49"/>
  <c r="F151" i="49"/>
  <c r="F152" i="49"/>
  <c r="F153" i="49"/>
  <c r="F154" i="49"/>
  <c r="F155" i="49"/>
  <c r="F156" i="49"/>
  <c r="F157" i="49"/>
  <c r="F158" i="49"/>
  <c r="F159" i="49"/>
  <c r="F160" i="49"/>
  <c r="F161" i="49"/>
  <c r="F130" i="49"/>
  <c r="F131" i="49"/>
  <c r="F132" i="49"/>
  <c r="F133" i="49"/>
  <c r="F134" i="49"/>
  <c r="F135" i="49"/>
  <c r="F136" i="49"/>
  <c r="F137" i="49"/>
  <c r="F138" i="49"/>
  <c r="F139" i="49"/>
  <c r="F140" i="49"/>
  <c r="F141" i="49"/>
  <c r="F110" i="49"/>
  <c r="F111" i="49"/>
  <c r="F112" i="49"/>
  <c r="F113" i="49"/>
  <c r="F114" i="49"/>
  <c r="F115" i="49"/>
  <c r="F116" i="49"/>
  <c r="F117" i="49"/>
  <c r="F118" i="49"/>
  <c r="F119" i="49"/>
  <c r="F120" i="49"/>
  <c r="F121" i="49"/>
  <c r="F92" i="49"/>
  <c r="F93" i="49"/>
  <c r="F94" i="49"/>
  <c r="F95" i="49"/>
  <c r="F96" i="49"/>
  <c r="F97" i="49"/>
  <c r="F98" i="49"/>
  <c r="F99" i="49"/>
  <c r="F100" i="49"/>
  <c r="F101" i="49"/>
  <c r="F72" i="49"/>
  <c r="F73" i="49"/>
  <c r="F74" i="49"/>
  <c r="F75" i="49"/>
  <c r="F76" i="49"/>
  <c r="F77" i="49"/>
  <c r="F78" i="49"/>
  <c r="F79" i="49"/>
  <c r="F80" i="49"/>
  <c r="F81" i="49"/>
  <c r="F61" i="49"/>
  <c r="F59" i="49"/>
  <c r="F60" i="49"/>
  <c r="F30" i="49"/>
  <c r="F31" i="49"/>
  <c r="F32" i="49"/>
  <c r="F33" i="49"/>
  <c r="F34" i="49"/>
  <c r="F35" i="49"/>
  <c r="F36" i="49"/>
  <c r="F37" i="49"/>
  <c r="F38" i="49"/>
  <c r="F39" i="49"/>
  <c r="F40" i="49"/>
  <c r="F41" i="49"/>
  <c r="F14" i="49"/>
  <c r="F15" i="49"/>
  <c r="F16" i="49"/>
  <c r="F17" i="49"/>
  <c r="F18" i="49"/>
  <c r="F19" i="49"/>
  <c r="F20" i="49"/>
  <c r="F21" i="49"/>
  <c r="G301" i="49"/>
  <c r="G300" i="49"/>
  <c r="G299" i="49"/>
  <c r="G298" i="49"/>
  <c r="G297" i="49"/>
  <c r="G296" i="49"/>
  <c r="G295" i="49"/>
  <c r="G294" i="49"/>
  <c r="G293" i="49"/>
  <c r="G292" i="49"/>
  <c r="G291" i="49"/>
  <c r="G290" i="49"/>
  <c r="G289" i="49"/>
  <c r="G288" i="49"/>
  <c r="G287" i="49"/>
  <c r="G286" i="49"/>
  <c r="G285" i="49"/>
  <c r="G284" i="49"/>
  <c r="G283" i="49"/>
  <c r="I282" i="49"/>
  <c r="H282" i="49"/>
  <c r="G282" i="49"/>
  <c r="G281" i="49"/>
  <c r="G280" i="49"/>
  <c r="G279" i="49"/>
  <c r="G278" i="49"/>
  <c r="G277" i="49"/>
  <c r="G276" i="49"/>
  <c r="G275" i="49"/>
  <c r="G274" i="49"/>
  <c r="G273" i="49"/>
  <c r="G272" i="49"/>
  <c r="G271" i="49"/>
  <c r="G270" i="49"/>
  <c r="G269" i="49"/>
  <c r="G268" i="49"/>
  <c r="G267" i="49"/>
  <c r="G266" i="49"/>
  <c r="G265" i="49"/>
  <c r="G264" i="49"/>
  <c r="G263" i="49"/>
  <c r="I262" i="49"/>
  <c r="H262" i="49"/>
  <c r="G262" i="49"/>
  <c r="G261" i="49"/>
  <c r="G260" i="49"/>
  <c r="G259" i="49"/>
  <c r="G258" i="49"/>
  <c r="G257" i="49"/>
  <c r="G256" i="49"/>
  <c r="G255" i="49"/>
  <c r="G254" i="49"/>
  <c r="G253" i="49"/>
  <c r="G252" i="49"/>
  <c r="G251" i="49"/>
  <c r="G250" i="49"/>
  <c r="G249" i="49"/>
  <c r="G248" i="49"/>
  <c r="G247" i="49"/>
  <c r="G246" i="49"/>
  <c r="G245" i="49"/>
  <c r="G244" i="49"/>
  <c r="G243" i="49"/>
  <c r="I242" i="49"/>
  <c r="H242" i="49"/>
  <c r="G242" i="49"/>
  <c r="G241" i="49"/>
  <c r="G240" i="49"/>
  <c r="G239" i="49"/>
  <c r="G238" i="49"/>
  <c r="G237" i="49"/>
  <c r="G236" i="49"/>
  <c r="G235" i="49"/>
  <c r="G234" i="49"/>
  <c r="G233" i="49"/>
  <c r="G232" i="49"/>
  <c r="G231" i="49"/>
  <c r="G230" i="49"/>
  <c r="G229" i="49"/>
  <c r="G228" i="49"/>
  <c r="G227" i="49"/>
  <c r="G226" i="49"/>
  <c r="G225" i="49"/>
  <c r="G224" i="49"/>
  <c r="G223" i="49"/>
  <c r="I222" i="49"/>
  <c r="H222" i="49"/>
  <c r="G222" i="49"/>
  <c r="G221" i="49"/>
  <c r="G220" i="49"/>
  <c r="G219" i="49"/>
  <c r="G218" i="49"/>
  <c r="G217" i="49"/>
  <c r="G216" i="49"/>
  <c r="G215" i="49"/>
  <c r="G214" i="49"/>
  <c r="G213" i="49"/>
  <c r="G212" i="49"/>
  <c r="G211" i="49"/>
  <c r="G210" i="49"/>
  <c r="G209" i="49"/>
  <c r="G208" i="49"/>
  <c r="G207" i="49"/>
  <c r="G206" i="49"/>
  <c r="G205" i="49"/>
  <c r="G204" i="49"/>
  <c r="G203" i="49"/>
  <c r="I202" i="49"/>
  <c r="G202" i="49"/>
  <c r="G201" i="49"/>
  <c r="G200" i="49"/>
  <c r="G199" i="49"/>
  <c r="G198" i="49"/>
  <c r="G197" i="49"/>
  <c r="G196" i="49"/>
  <c r="G195" i="49"/>
  <c r="G194" i="49"/>
  <c r="G193" i="49"/>
  <c r="G192" i="49"/>
  <c r="G191" i="49"/>
  <c r="G190" i="49"/>
  <c r="G189" i="49"/>
  <c r="G188" i="49"/>
  <c r="G187" i="49"/>
  <c r="G186" i="49"/>
  <c r="G185" i="49"/>
  <c r="G184" i="49"/>
  <c r="G183" i="49"/>
  <c r="I182" i="49"/>
  <c r="G182" i="49"/>
  <c r="G181" i="49"/>
  <c r="G180" i="49"/>
  <c r="G179" i="49"/>
  <c r="G178" i="49"/>
  <c r="G177" i="49"/>
  <c r="G176" i="49"/>
  <c r="G175" i="49"/>
  <c r="G174" i="49"/>
  <c r="G173" i="49"/>
  <c r="G172" i="49"/>
  <c r="G171" i="49"/>
  <c r="G170" i="49"/>
  <c r="G169" i="49"/>
  <c r="G168" i="49"/>
  <c r="G167" i="49"/>
  <c r="G166" i="49"/>
  <c r="G165" i="49"/>
  <c r="G164" i="49"/>
  <c r="G163" i="49"/>
  <c r="I162" i="49"/>
  <c r="G162" i="49"/>
  <c r="G161" i="49"/>
  <c r="G160" i="49"/>
  <c r="G159" i="49"/>
  <c r="G158" i="49"/>
  <c r="G157" i="49"/>
  <c r="G156" i="49"/>
  <c r="G155" i="49"/>
  <c r="G154" i="49"/>
  <c r="G153" i="49"/>
  <c r="G152" i="49"/>
  <c r="G151" i="49"/>
  <c r="G150" i="49"/>
  <c r="G149" i="49"/>
  <c r="G148" i="49"/>
  <c r="G147" i="49"/>
  <c r="G146" i="49"/>
  <c r="G145" i="49"/>
  <c r="G144" i="49"/>
  <c r="G143" i="49"/>
  <c r="I142" i="49"/>
  <c r="G142" i="49"/>
  <c r="G141" i="49"/>
  <c r="G140" i="49"/>
  <c r="G139" i="49"/>
  <c r="G138" i="49"/>
  <c r="G137" i="49"/>
  <c r="G136" i="49"/>
  <c r="G135" i="49"/>
  <c r="G134" i="49"/>
  <c r="G133" i="49"/>
  <c r="G132" i="49"/>
  <c r="G131" i="49"/>
  <c r="G130" i="49"/>
  <c r="G129" i="49"/>
  <c r="G128" i="49"/>
  <c r="G127" i="49"/>
  <c r="G126" i="49"/>
  <c r="G125" i="49"/>
  <c r="G124" i="49"/>
  <c r="G123" i="49"/>
  <c r="I122" i="49"/>
  <c r="G122" i="49"/>
  <c r="G121" i="49"/>
  <c r="G120" i="49"/>
  <c r="G119" i="49"/>
  <c r="G118" i="49"/>
  <c r="G117" i="49"/>
  <c r="G116" i="49"/>
  <c r="G115" i="49"/>
  <c r="G114" i="49"/>
  <c r="G113" i="49"/>
  <c r="G112" i="49"/>
  <c r="G111" i="49"/>
  <c r="G110" i="49"/>
  <c r="G109" i="49"/>
  <c r="G108" i="49"/>
  <c r="G107" i="49"/>
  <c r="G106" i="49"/>
  <c r="G105" i="49"/>
  <c r="G104" i="49"/>
  <c r="G103" i="49"/>
  <c r="I102" i="49"/>
  <c r="G102" i="49"/>
  <c r="G101" i="49"/>
  <c r="G100" i="49"/>
  <c r="G99" i="49"/>
  <c r="G98" i="49"/>
  <c r="G97" i="49"/>
  <c r="G96" i="49"/>
  <c r="G95" i="49"/>
  <c r="G94" i="49"/>
  <c r="G93" i="49"/>
  <c r="G92" i="49"/>
  <c r="G91" i="49"/>
  <c r="G90" i="49"/>
  <c r="G89" i="49"/>
  <c r="G88" i="49"/>
  <c r="G87" i="49"/>
  <c r="G86" i="49"/>
  <c r="G85" i="49"/>
  <c r="G84" i="49"/>
  <c r="G83" i="49"/>
  <c r="I82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I62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I42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I22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G4" i="49"/>
  <c r="G3" i="49"/>
  <c r="I2" i="49"/>
  <c r="G2" i="49"/>
  <c r="B284" i="49"/>
  <c r="B285" i="49"/>
  <c r="B286" i="49"/>
  <c r="B287" i="49"/>
  <c r="B288" i="49"/>
  <c r="B289" i="49"/>
  <c r="B290" i="49"/>
  <c r="B291" i="49"/>
  <c r="B292" i="49"/>
  <c r="B293" i="49"/>
  <c r="B294" i="49"/>
  <c r="B295" i="49"/>
  <c r="B296" i="49"/>
  <c r="B297" i="49"/>
  <c r="B298" i="49"/>
  <c r="B299" i="49"/>
  <c r="B300" i="49"/>
  <c r="B301" i="49"/>
  <c r="B265" i="49"/>
  <c r="B266" i="49"/>
  <c r="B267" i="49"/>
  <c r="B268" i="49"/>
  <c r="B269" i="49"/>
  <c r="B270" i="49"/>
  <c r="B271" i="49"/>
  <c r="B272" i="49"/>
  <c r="B273" i="49"/>
  <c r="B274" i="49"/>
  <c r="B275" i="49"/>
  <c r="B276" i="49"/>
  <c r="B277" i="49"/>
  <c r="B278" i="49"/>
  <c r="B279" i="49"/>
  <c r="B280" i="49"/>
  <c r="B281" i="49"/>
  <c r="B247" i="49"/>
  <c r="B248" i="49"/>
  <c r="B249" i="49"/>
  <c r="B250" i="49"/>
  <c r="B251" i="49"/>
  <c r="B252" i="49"/>
  <c r="B253" i="49"/>
  <c r="B254" i="49"/>
  <c r="B255" i="49"/>
  <c r="B256" i="49"/>
  <c r="B257" i="49"/>
  <c r="B258" i="49"/>
  <c r="B259" i="49"/>
  <c r="B260" i="49"/>
  <c r="B261" i="49"/>
  <c r="B224" i="49"/>
  <c r="B225" i="49"/>
  <c r="B226" i="49"/>
  <c r="B227" i="49"/>
  <c r="B228" i="49"/>
  <c r="B229" i="49"/>
  <c r="B230" i="49"/>
  <c r="B231" i="49"/>
  <c r="B232" i="49"/>
  <c r="B233" i="49"/>
  <c r="B234" i="49"/>
  <c r="B235" i="49"/>
  <c r="B236" i="49"/>
  <c r="B237" i="49"/>
  <c r="B238" i="49"/>
  <c r="B239" i="49"/>
  <c r="B240" i="49"/>
  <c r="B241" i="49"/>
  <c r="B205" i="49"/>
  <c r="B206" i="49"/>
  <c r="B207" i="49"/>
  <c r="B208" i="49"/>
  <c r="B209" i="49"/>
  <c r="B210" i="49"/>
  <c r="B211" i="49"/>
  <c r="B212" i="49"/>
  <c r="B213" i="49"/>
  <c r="B214" i="49"/>
  <c r="B215" i="49"/>
  <c r="B216" i="49"/>
  <c r="B217" i="49"/>
  <c r="B218" i="49"/>
  <c r="B219" i="49"/>
  <c r="B220" i="49"/>
  <c r="B221" i="49"/>
  <c r="B168" i="49"/>
  <c r="B169" i="49"/>
  <c r="B170" i="49"/>
  <c r="B171" i="49"/>
  <c r="B172" i="49"/>
  <c r="B173" i="49"/>
  <c r="B174" i="49"/>
  <c r="B175" i="49"/>
  <c r="B176" i="49"/>
  <c r="B177" i="49"/>
  <c r="B178" i="49"/>
  <c r="B179" i="49"/>
  <c r="B180" i="49"/>
  <c r="B181" i="49"/>
  <c r="B145" i="49"/>
  <c r="B146" i="49"/>
  <c r="B147" i="49"/>
  <c r="B148" i="49"/>
  <c r="B149" i="49"/>
  <c r="B150" i="49"/>
  <c r="B151" i="49"/>
  <c r="B152" i="49"/>
  <c r="B153" i="49"/>
  <c r="B154" i="49"/>
  <c r="B155" i="49"/>
  <c r="B156" i="49"/>
  <c r="B157" i="49"/>
  <c r="B158" i="49"/>
  <c r="B159" i="49"/>
  <c r="B160" i="49"/>
  <c r="B161" i="49"/>
  <c r="B127" i="49"/>
  <c r="B128" i="49"/>
  <c r="B129" i="49"/>
  <c r="B130" i="49"/>
  <c r="B131" i="49"/>
  <c r="B132" i="49"/>
  <c r="B133" i="49"/>
  <c r="B134" i="49"/>
  <c r="B135" i="49"/>
  <c r="B136" i="49"/>
  <c r="B137" i="49"/>
  <c r="B138" i="49"/>
  <c r="B139" i="49"/>
  <c r="B140" i="49"/>
  <c r="B141" i="49"/>
  <c r="B104" i="49"/>
  <c r="B105" i="49"/>
  <c r="B106" i="49"/>
  <c r="B107" i="49"/>
  <c r="B108" i="49"/>
  <c r="B109" i="49"/>
  <c r="B110" i="49"/>
  <c r="B111" i="49"/>
  <c r="B112" i="49"/>
  <c r="B113" i="49"/>
  <c r="B114" i="49"/>
  <c r="B115" i="49"/>
  <c r="B116" i="49"/>
  <c r="B117" i="49"/>
  <c r="B118" i="49"/>
  <c r="B119" i="49"/>
  <c r="B120" i="49"/>
  <c r="B121" i="49"/>
  <c r="B103" i="49"/>
  <c r="B84" i="49"/>
  <c r="B85" i="49"/>
  <c r="B86" i="49"/>
  <c r="B87" i="49"/>
  <c r="B88" i="49"/>
  <c r="B89" i="49"/>
  <c r="B90" i="49"/>
  <c r="B91" i="49"/>
  <c r="B92" i="49"/>
  <c r="B93" i="49"/>
  <c r="B94" i="49"/>
  <c r="B95" i="49"/>
  <c r="B96" i="49"/>
  <c r="B97" i="49"/>
  <c r="B98" i="49"/>
  <c r="B99" i="49"/>
  <c r="B100" i="49"/>
  <c r="B101" i="49"/>
  <c r="B83" i="49"/>
  <c r="B67" i="49"/>
  <c r="B68" i="49"/>
  <c r="B69" i="49"/>
  <c r="B70" i="49"/>
  <c r="B71" i="49"/>
  <c r="B72" i="49"/>
  <c r="B73" i="49"/>
  <c r="B74" i="49"/>
  <c r="B75" i="49"/>
  <c r="B76" i="49"/>
  <c r="B77" i="49"/>
  <c r="B78" i="49"/>
  <c r="B79" i="49"/>
  <c r="B80" i="49"/>
  <c r="B81" i="49"/>
  <c r="B53" i="49"/>
  <c r="B54" i="49"/>
  <c r="B55" i="49"/>
  <c r="B56" i="49"/>
  <c r="B57" i="49"/>
  <c r="B58" i="49"/>
  <c r="B59" i="49"/>
  <c r="B60" i="49"/>
  <c r="B61" i="49"/>
  <c r="B25" i="49"/>
  <c r="B26" i="49"/>
  <c r="B27" i="49"/>
  <c r="B28" i="49"/>
  <c r="B29" i="49"/>
  <c r="A1" i="35" s="1"/>
  <c r="B30" i="49"/>
  <c r="B31" i="49"/>
  <c r="B32" i="49"/>
  <c r="B33" i="49"/>
  <c r="B34" i="49"/>
  <c r="B35" i="49"/>
  <c r="B36" i="49"/>
  <c r="B37" i="49"/>
  <c r="B38" i="49"/>
  <c r="B39" i="49"/>
  <c r="B40" i="49"/>
  <c r="B41" i="49"/>
  <c r="C301" i="49"/>
  <c r="C300" i="49"/>
  <c r="C299" i="49"/>
  <c r="C298" i="49"/>
  <c r="C297" i="49"/>
  <c r="C296" i="49"/>
  <c r="C295" i="49"/>
  <c r="C294" i="49"/>
  <c r="C293" i="49"/>
  <c r="C292" i="49"/>
  <c r="C291" i="49"/>
  <c r="C290" i="49"/>
  <c r="C289" i="49"/>
  <c r="C288" i="49"/>
  <c r="C287" i="49"/>
  <c r="C286" i="49"/>
  <c r="C285" i="49"/>
  <c r="C284" i="49"/>
  <c r="C283" i="49"/>
  <c r="E282" i="49"/>
  <c r="C282" i="49"/>
  <c r="C281" i="49"/>
  <c r="C280" i="49"/>
  <c r="C279" i="49"/>
  <c r="C278" i="49"/>
  <c r="C277" i="49"/>
  <c r="C276" i="49"/>
  <c r="C275" i="49"/>
  <c r="C274" i="49"/>
  <c r="C273" i="49"/>
  <c r="C272" i="49"/>
  <c r="C271" i="49"/>
  <c r="C270" i="49"/>
  <c r="C269" i="49"/>
  <c r="C268" i="49"/>
  <c r="C267" i="49"/>
  <c r="C266" i="49"/>
  <c r="C265" i="49"/>
  <c r="C264" i="49"/>
  <c r="C263" i="49"/>
  <c r="E262" i="49"/>
  <c r="C262" i="49"/>
  <c r="C261" i="49"/>
  <c r="C260" i="49"/>
  <c r="C259" i="49"/>
  <c r="C258" i="49"/>
  <c r="C257" i="49"/>
  <c r="C256" i="49"/>
  <c r="C255" i="49"/>
  <c r="C254" i="49"/>
  <c r="C253" i="49"/>
  <c r="C252" i="49"/>
  <c r="C251" i="49"/>
  <c r="C250" i="49"/>
  <c r="C249" i="49"/>
  <c r="C248" i="49"/>
  <c r="C247" i="49"/>
  <c r="C246" i="49"/>
  <c r="C245" i="49"/>
  <c r="C244" i="49"/>
  <c r="C243" i="49"/>
  <c r="E242" i="49"/>
  <c r="C242" i="49"/>
  <c r="C241" i="49"/>
  <c r="C240" i="49"/>
  <c r="C239" i="49"/>
  <c r="C238" i="49"/>
  <c r="C237" i="49"/>
  <c r="C236" i="49"/>
  <c r="C235" i="49"/>
  <c r="C234" i="49"/>
  <c r="C233" i="49"/>
  <c r="C232" i="49"/>
  <c r="C231" i="49"/>
  <c r="C230" i="49"/>
  <c r="C229" i="49"/>
  <c r="C228" i="49"/>
  <c r="C227" i="49"/>
  <c r="C226" i="49"/>
  <c r="C225" i="49"/>
  <c r="C224" i="49"/>
  <c r="C223" i="49"/>
  <c r="E222" i="49"/>
  <c r="C222" i="49"/>
  <c r="C221" i="49"/>
  <c r="C220" i="49"/>
  <c r="C219" i="49"/>
  <c r="C218" i="49"/>
  <c r="C217" i="49"/>
  <c r="C216" i="49"/>
  <c r="C215" i="49"/>
  <c r="C214" i="49"/>
  <c r="C213" i="49"/>
  <c r="C212" i="49"/>
  <c r="C211" i="49"/>
  <c r="C210" i="49"/>
  <c r="C209" i="49"/>
  <c r="C208" i="49"/>
  <c r="C207" i="49"/>
  <c r="C206" i="49"/>
  <c r="C205" i="49"/>
  <c r="C204" i="49"/>
  <c r="C203" i="49"/>
  <c r="E202" i="49"/>
  <c r="C202" i="49"/>
  <c r="C201" i="49"/>
  <c r="C200" i="49"/>
  <c r="C199" i="49"/>
  <c r="C198" i="49"/>
  <c r="C197" i="49"/>
  <c r="C196" i="49"/>
  <c r="C195" i="49"/>
  <c r="C194" i="49"/>
  <c r="C193" i="49"/>
  <c r="C192" i="49"/>
  <c r="C191" i="49"/>
  <c r="C190" i="49"/>
  <c r="C189" i="49"/>
  <c r="C188" i="49"/>
  <c r="C187" i="49"/>
  <c r="C186" i="49"/>
  <c r="C185" i="49"/>
  <c r="C184" i="49"/>
  <c r="C183" i="49"/>
  <c r="E182" i="49"/>
  <c r="C182" i="49"/>
  <c r="C181" i="49"/>
  <c r="C180" i="49"/>
  <c r="C179" i="49"/>
  <c r="C178" i="49"/>
  <c r="C177" i="49"/>
  <c r="C176" i="49"/>
  <c r="C175" i="49"/>
  <c r="C174" i="49"/>
  <c r="C173" i="49"/>
  <c r="C172" i="49"/>
  <c r="C171" i="49"/>
  <c r="C170" i="49"/>
  <c r="C169" i="49"/>
  <c r="C168" i="49"/>
  <c r="C167" i="49"/>
  <c r="C166" i="49"/>
  <c r="C165" i="49"/>
  <c r="C164" i="49"/>
  <c r="C163" i="49"/>
  <c r="E162" i="49"/>
  <c r="C162" i="49"/>
  <c r="C161" i="49"/>
  <c r="C160" i="49"/>
  <c r="C159" i="49"/>
  <c r="C158" i="49"/>
  <c r="C157" i="49"/>
  <c r="C156" i="49"/>
  <c r="C155" i="49"/>
  <c r="C154" i="49"/>
  <c r="C153" i="49"/>
  <c r="C152" i="49"/>
  <c r="C151" i="49"/>
  <c r="C150" i="49"/>
  <c r="C149" i="49"/>
  <c r="C148" i="49"/>
  <c r="C147" i="49"/>
  <c r="C146" i="49"/>
  <c r="C145" i="49"/>
  <c r="C144" i="49"/>
  <c r="C143" i="49"/>
  <c r="E142" i="49"/>
  <c r="C142" i="49"/>
  <c r="C141" i="49"/>
  <c r="C140" i="49"/>
  <c r="C139" i="49"/>
  <c r="C138" i="49"/>
  <c r="C137" i="49"/>
  <c r="C136" i="49"/>
  <c r="C135" i="49"/>
  <c r="C134" i="49"/>
  <c r="C133" i="49"/>
  <c r="C132" i="49"/>
  <c r="C131" i="49"/>
  <c r="C130" i="49"/>
  <c r="C129" i="49"/>
  <c r="C128" i="49"/>
  <c r="C127" i="49"/>
  <c r="C126" i="49"/>
  <c r="C125" i="49"/>
  <c r="C124" i="49"/>
  <c r="C123" i="49"/>
  <c r="E122" i="49"/>
  <c r="C122" i="49"/>
  <c r="C121" i="49"/>
  <c r="C120" i="49"/>
  <c r="C119" i="49"/>
  <c r="C118" i="49"/>
  <c r="C117" i="49"/>
  <c r="C116" i="49"/>
  <c r="C115" i="49"/>
  <c r="C114" i="49"/>
  <c r="C113" i="49"/>
  <c r="C112" i="49"/>
  <c r="C111" i="49"/>
  <c r="C110" i="49"/>
  <c r="C109" i="49"/>
  <c r="C108" i="49"/>
  <c r="C107" i="49"/>
  <c r="C106" i="49"/>
  <c r="C105" i="49"/>
  <c r="C104" i="49"/>
  <c r="C103" i="49"/>
  <c r="E102" i="49"/>
  <c r="C102" i="49"/>
  <c r="C101" i="49"/>
  <c r="C100" i="49"/>
  <c r="C99" i="49"/>
  <c r="C98" i="49"/>
  <c r="C97" i="49"/>
  <c r="C96" i="49"/>
  <c r="C95" i="49"/>
  <c r="C94" i="49"/>
  <c r="C93" i="49"/>
  <c r="C92" i="49"/>
  <c r="C91" i="49"/>
  <c r="C90" i="49"/>
  <c r="C89" i="49"/>
  <c r="C88" i="49"/>
  <c r="C87" i="49"/>
  <c r="C86" i="49"/>
  <c r="C85" i="49"/>
  <c r="C84" i="49"/>
  <c r="C83" i="49"/>
  <c r="E82" i="49"/>
  <c r="C82" i="49"/>
  <c r="C81" i="49"/>
  <c r="C80" i="49"/>
  <c r="C79" i="49"/>
  <c r="C78" i="49"/>
  <c r="C77" i="49"/>
  <c r="C76" i="49"/>
  <c r="C75" i="49"/>
  <c r="C74" i="49"/>
  <c r="C73" i="49"/>
  <c r="C72" i="49"/>
  <c r="C71" i="49"/>
  <c r="C70" i="49"/>
  <c r="C69" i="49"/>
  <c r="C68" i="49"/>
  <c r="C67" i="49"/>
  <c r="C66" i="49"/>
  <c r="C65" i="49"/>
  <c r="C64" i="49"/>
  <c r="C63" i="49"/>
  <c r="E62" i="49"/>
  <c r="C62" i="49"/>
  <c r="C61" i="49"/>
  <c r="C60" i="49"/>
  <c r="C59" i="49"/>
  <c r="C58" i="49"/>
  <c r="C57" i="49"/>
  <c r="C56" i="49"/>
  <c r="C55" i="49"/>
  <c r="C54" i="49"/>
  <c r="C53" i="49"/>
  <c r="C52" i="49"/>
  <c r="C51" i="49"/>
  <c r="C50" i="49"/>
  <c r="C49" i="49"/>
  <c r="C48" i="49"/>
  <c r="C47" i="49"/>
  <c r="C46" i="49"/>
  <c r="C45" i="49"/>
  <c r="C44" i="49"/>
  <c r="C43" i="49"/>
  <c r="E42" i="49"/>
  <c r="C42" i="49"/>
  <c r="C41" i="49"/>
  <c r="C40" i="49"/>
  <c r="C39" i="49"/>
  <c r="C38" i="49"/>
  <c r="C37" i="49"/>
  <c r="C36" i="49"/>
  <c r="C35" i="49"/>
  <c r="C34" i="49"/>
  <c r="C33" i="49"/>
  <c r="C32" i="49"/>
  <c r="C31" i="49"/>
  <c r="C30" i="49"/>
  <c r="C29" i="49"/>
  <c r="C28" i="49"/>
  <c r="C27" i="49"/>
  <c r="C26" i="49"/>
  <c r="C25" i="49"/>
  <c r="C24" i="49"/>
  <c r="C23" i="49"/>
  <c r="E22" i="49"/>
  <c r="C22" i="49"/>
  <c r="A3" i="49"/>
  <c r="A4" i="49"/>
  <c r="A5" i="49"/>
  <c r="A6" i="49"/>
  <c r="A7" i="49"/>
  <c r="A8" i="49"/>
  <c r="A9" i="49"/>
  <c r="A10" i="49"/>
  <c r="A11" i="49"/>
  <c r="A12" i="49"/>
  <c r="A13" i="49"/>
  <c r="A14" i="49"/>
  <c r="A15" i="49"/>
  <c r="A16" i="49"/>
  <c r="A17" i="49"/>
  <c r="A18" i="49"/>
  <c r="A19" i="49"/>
  <c r="A20" i="49"/>
  <c r="A21" i="49"/>
  <c r="A22" i="49"/>
  <c r="A23" i="49"/>
  <c r="A24" i="49"/>
  <c r="A25" i="49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A40" i="49"/>
  <c r="A41" i="49"/>
  <c r="A42" i="49"/>
  <c r="A43" i="49"/>
  <c r="A44" i="49"/>
  <c r="A45" i="49"/>
  <c r="A46" i="49"/>
  <c r="A47" i="49"/>
  <c r="A48" i="49"/>
  <c r="A49" i="49"/>
  <c r="A50" i="49"/>
  <c r="A51" i="49"/>
  <c r="A52" i="49"/>
  <c r="A53" i="49"/>
  <c r="A54" i="49"/>
  <c r="A55" i="49"/>
  <c r="A56" i="49"/>
  <c r="A57" i="49"/>
  <c r="A58" i="49"/>
  <c r="A59" i="49"/>
  <c r="A60" i="49"/>
  <c r="A61" i="49"/>
  <c r="A62" i="49"/>
  <c r="A63" i="49"/>
  <c r="A64" i="49"/>
  <c r="A65" i="49"/>
  <c r="A66" i="49"/>
  <c r="A67" i="49"/>
  <c r="A68" i="49"/>
  <c r="A69" i="49"/>
  <c r="A70" i="49"/>
  <c r="A71" i="49"/>
  <c r="A72" i="49"/>
  <c r="A73" i="49"/>
  <c r="A74" i="49"/>
  <c r="A75" i="49"/>
  <c r="A76" i="49"/>
  <c r="A77" i="49"/>
  <c r="A78" i="49"/>
  <c r="A79" i="49"/>
  <c r="A80" i="49"/>
  <c r="A81" i="49"/>
  <c r="A82" i="49"/>
  <c r="A83" i="49"/>
  <c r="A84" i="49"/>
  <c r="A85" i="49"/>
  <c r="A86" i="49"/>
  <c r="A87" i="49"/>
  <c r="A88" i="49"/>
  <c r="A89" i="49"/>
  <c r="A90" i="49"/>
  <c r="A91" i="49"/>
  <c r="A92" i="49"/>
  <c r="A93" i="49"/>
  <c r="A94" i="49"/>
  <c r="A95" i="49"/>
  <c r="A96" i="49"/>
  <c r="A97" i="49"/>
  <c r="A98" i="49"/>
  <c r="A99" i="49"/>
  <c r="A100" i="49"/>
  <c r="A101" i="49"/>
  <c r="A102" i="49"/>
  <c r="A103" i="49"/>
  <c r="A104" i="49"/>
  <c r="A105" i="49"/>
  <c r="A106" i="49"/>
  <c r="A107" i="49"/>
  <c r="A108" i="49"/>
  <c r="A109" i="49"/>
  <c r="A110" i="49"/>
  <c r="A111" i="49"/>
  <c r="A112" i="49"/>
  <c r="A113" i="49"/>
  <c r="A114" i="49"/>
  <c r="A115" i="49"/>
  <c r="A116" i="49"/>
  <c r="A117" i="49"/>
  <c r="A118" i="49"/>
  <c r="A119" i="49"/>
  <c r="A120" i="49"/>
  <c r="A121" i="49"/>
  <c r="A122" i="49"/>
  <c r="A123" i="49"/>
  <c r="A124" i="49"/>
  <c r="A125" i="49"/>
  <c r="A126" i="49"/>
  <c r="A127" i="49"/>
  <c r="A128" i="49"/>
  <c r="A129" i="49"/>
  <c r="A130" i="49"/>
  <c r="A131" i="49"/>
  <c r="A132" i="49"/>
  <c r="A133" i="49"/>
  <c r="A134" i="49"/>
  <c r="A135" i="49"/>
  <c r="A136" i="49"/>
  <c r="A137" i="49"/>
  <c r="A138" i="49"/>
  <c r="A139" i="49"/>
  <c r="A140" i="49"/>
  <c r="A141" i="49"/>
  <c r="A142" i="49"/>
  <c r="A143" i="49"/>
  <c r="A144" i="49"/>
  <c r="A145" i="49"/>
  <c r="A146" i="49"/>
  <c r="A147" i="49"/>
  <c r="A148" i="49"/>
  <c r="A149" i="49"/>
  <c r="A150" i="49"/>
  <c r="A151" i="49"/>
  <c r="A152" i="49"/>
  <c r="A153" i="49"/>
  <c r="A154" i="49"/>
  <c r="A155" i="49"/>
  <c r="A156" i="49"/>
  <c r="A157" i="49"/>
  <c r="A158" i="49"/>
  <c r="A159" i="49"/>
  <c r="A160" i="49"/>
  <c r="A161" i="49"/>
  <c r="A162" i="49"/>
  <c r="A163" i="49"/>
  <c r="A164" i="49"/>
  <c r="A165" i="49"/>
  <c r="A166" i="49"/>
  <c r="A167" i="49"/>
  <c r="A168" i="49"/>
  <c r="A169" i="49"/>
  <c r="A170" i="49"/>
  <c r="A171" i="49"/>
  <c r="A172" i="49"/>
  <c r="A173" i="49"/>
  <c r="A174" i="49"/>
  <c r="A175" i="49"/>
  <c r="A176" i="49"/>
  <c r="A177" i="49"/>
  <c r="A178" i="49"/>
  <c r="A179" i="49"/>
  <c r="A180" i="49"/>
  <c r="A181" i="49"/>
  <c r="A182" i="49"/>
  <c r="A183" i="49"/>
  <c r="A184" i="49"/>
  <c r="A185" i="49"/>
  <c r="A186" i="49"/>
  <c r="A187" i="49"/>
  <c r="A188" i="49"/>
  <c r="A189" i="49"/>
  <c r="A190" i="49"/>
  <c r="A191" i="49"/>
  <c r="A192" i="49"/>
  <c r="A193" i="49"/>
  <c r="A194" i="49"/>
  <c r="A195" i="49"/>
  <c r="A196" i="49"/>
  <c r="A197" i="49"/>
  <c r="A198" i="49"/>
  <c r="A199" i="49"/>
  <c r="A200" i="49"/>
  <c r="A201" i="49"/>
  <c r="A202" i="49"/>
  <c r="A203" i="49"/>
  <c r="A204" i="49"/>
  <c r="A205" i="49"/>
  <c r="A206" i="49"/>
  <c r="A207" i="49"/>
  <c r="A208" i="49"/>
  <c r="A209" i="49"/>
  <c r="A210" i="49"/>
  <c r="A211" i="49"/>
  <c r="A212" i="49"/>
  <c r="A213" i="49"/>
  <c r="A214" i="49"/>
  <c r="A215" i="49"/>
  <c r="A216" i="49"/>
  <c r="A217" i="49"/>
  <c r="A218" i="49"/>
  <c r="A219" i="49"/>
  <c r="A220" i="49"/>
  <c r="A221" i="49"/>
  <c r="A222" i="49"/>
  <c r="A223" i="49"/>
  <c r="A224" i="49"/>
  <c r="A225" i="49"/>
  <c r="A226" i="49"/>
  <c r="A227" i="49"/>
  <c r="A228" i="49"/>
  <c r="A229" i="49"/>
  <c r="A230" i="49"/>
  <c r="A231" i="49"/>
  <c r="A232" i="49"/>
  <c r="A233" i="49"/>
  <c r="A234" i="49"/>
  <c r="A235" i="49"/>
  <c r="A236" i="49"/>
  <c r="A237" i="49"/>
  <c r="A238" i="49"/>
  <c r="A239" i="49"/>
  <c r="A240" i="49"/>
  <c r="A241" i="49"/>
  <c r="A242" i="49"/>
  <c r="A243" i="49"/>
  <c r="A244" i="49"/>
  <c r="A245" i="49"/>
  <c r="A246" i="49"/>
  <c r="A247" i="49"/>
  <c r="A248" i="49"/>
  <c r="A249" i="49"/>
  <c r="A250" i="49"/>
  <c r="A251" i="49"/>
  <c r="A252" i="49"/>
  <c r="A253" i="49"/>
  <c r="A254" i="49"/>
  <c r="A255" i="49"/>
  <c r="A256" i="49"/>
  <c r="A257" i="49"/>
  <c r="A258" i="49"/>
  <c r="A259" i="49"/>
  <c r="A260" i="49"/>
  <c r="A261" i="49"/>
  <c r="A262" i="49"/>
  <c r="A263" i="49"/>
  <c r="A264" i="49"/>
  <c r="A265" i="49"/>
  <c r="A266" i="49"/>
  <c r="A267" i="49"/>
  <c r="A268" i="49"/>
  <c r="A269" i="49"/>
  <c r="A270" i="49"/>
  <c r="A271" i="49"/>
  <c r="A272" i="49"/>
  <c r="A273" i="49"/>
  <c r="A274" i="49"/>
  <c r="A275" i="49"/>
  <c r="A276" i="49"/>
  <c r="A277" i="49"/>
  <c r="A278" i="49"/>
  <c r="A279" i="49"/>
  <c r="A280" i="49"/>
  <c r="A281" i="49"/>
  <c r="A282" i="49"/>
  <c r="A283" i="49"/>
  <c r="A284" i="49"/>
  <c r="A285" i="49"/>
  <c r="A286" i="49"/>
  <c r="A287" i="49"/>
  <c r="A288" i="49"/>
  <c r="A289" i="49"/>
  <c r="A290" i="49"/>
  <c r="A291" i="49"/>
  <c r="A292" i="49"/>
  <c r="A293" i="49"/>
  <c r="A294" i="49"/>
  <c r="A295" i="49"/>
  <c r="A296" i="49"/>
  <c r="A297" i="49"/>
  <c r="A298" i="49"/>
  <c r="A299" i="49"/>
  <c r="A300" i="49"/>
  <c r="A301" i="49"/>
  <c r="A2" i="49"/>
  <c r="F1" i="49"/>
  <c r="R7" i="7"/>
  <c r="R8" i="7"/>
  <c r="R9" i="7"/>
  <c r="R10" i="7"/>
  <c r="R11" i="7"/>
  <c r="R6" i="7"/>
  <c r="H2" i="49" l="1"/>
  <c r="F2" i="49" s="1"/>
  <c r="F3" i="49" s="1"/>
  <c r="C33" i="42"/>
  <c r="C28" i="42"/>
  <c r="C23" i="42"/>
  <c r="C18" i="42"/>
  <c r="C13" i="42"/>
  <c r="C8" i="42"/>
  <c r="C33" i="43"/>
  <c r="C28" i="43"/>
  <c r="C23" i="43"/>
  <c r="C18" i="43"/>
  <c r="C13" i="43"/>
  <c r="C8" i="43"/>
  <c r="F4" i="49" l="1"/>
  <c r="F5" i="48"/>
  <c r="F5" i="49" l="1"/>
  <c r="O4" i="35"/>
  <c r="O5" i="35"/>
  <c r="O6" i="35"/>
  <c r="O7" i="35"/>
  <c r="B7" i="43"/>
  <c r="B4" i="35"/>
  <c r="F6" i="49" l="1"/>
  <c r="E6" i="42"/>
  <c r="E6" i="43"/>
  <c r="B15" i="1"/>
  <c r="E2" i="2"/>
  <c r="E3" i="2" s="1"/>
  <c r="F21" i="46"/>
  <c r="E21" i="46" s="1"/>
  <c r="F20" i="46"/>
  <c r="E20" i="46" s="1"/>
  <c r="F19" i="46"/>
  <c r="E19" i="46" s="1"/>
  <c r="F18" i="46"/>
  <c r="E18" i="46" s="1"/>
  <c r="F17" i="46"/>
  <c r="E17" i="46" s="1"/>
  <c r="F16" i="46"/>
  <c r="E16" i="46" s="1"/>
  <c r="F15" i="46"/>
  <c r="E15" i="46" s="1"/>
  <c r="F14" i="46"/>
  <c r="F13" i="46"/>
  <c r="F12" i="46"/>
  <c r="E12" i="46" s="1"/>
  <c r="F11" i="46"/>
  <c r="E11" i="46" s="1"/>
  <c r="F10" i="46"/>
  <c r="E10" i="46" s="1"/>
  <c r="F9" i="46"/>
  <c r="E9" i="46" s="1"/>
  <c r="F8" i="46"/>
  <c r="E8" i="46" s="1"/>
  <c r="F7" i="46"/>
  <c r="E7" i="46" s="1"/>
  <c r="F6" i="46"/>
  <c r="E6" i="46" s="1"/>
  <c r="F5" i="46"/>
  <c r="E5" i="46" s="1"/>
  <c r="F4" i="46"/>
  <c r="E4" i="46" s="1"/>
  <c r="F3" i="46"/>
  <c r="E3" i="46" s="1"/>
  <c r="F2" i="46"/>
  <c r="E2" i="46" s="1"/>
  <c r="B3" i="46"/>
  <c r="B4" i="46"/>
  <c r="B5" i="46"/>
  <c r="B6" i="46"/>
  <c r="B7" i="46"/>
  <c r="B8" i="46"/>
  <c r="B9" i="46"/>
  <c r="B10" i="46"/>
  <c r="B11" i="46"/>
  <c r="B12" i="46"/>
  <c r="B13" i="46"/>
  <c r="B14" i="46"/>
  <c r="B15" i="46"/>
  <c r="B16" i="46"/>
  <c r="B17" i="46"/>
  <c r="B18" i="46"/>
  <c r="B19" i="46"/>
  <c r="B20" i="46"/>
  <c r="B21" i="46"/>
  <c r="B2" i="46"/>
  <c r="A2" i="46" s="1"/>
  <c r="C2" i="46" s="1"/>
  <c r="A2" i="35"/>
  <c r="F44" i="43"/>
  <c r="F44" i="42"/>
  <c r="F7" i="49" l="1"/>
  <c r="O2" i="35"/>
  <c r="E13" i="46"/>
  <c r="E14" i="46" s="1"/>
  <c r="A3" i="46"/>
  <c r="B3" i="42"/>
  <c r="B3" i="43"/>
  <c r="A3" i="35"/>
  <c r="O3" i="35" s="1"/>
  <c r="G1" i="7"/>
  <c r="E2" i="7"/>
  <c r="B26" i="7"/>
  <c r="C26" i="7"/>
  <c r="D26" i="7"/>
  <c r="E26" i="7"/>
  <c r="F26" i="7"/>
  <c r="G26" i="7"/>
  <c r="H26" i="7"/>
  <c r="I26" i="7"/>
  <c r="J26" i="7"/>
  <c r="K26" i="7"/>
  <c r="L26" i="7"/>
  <c r="M26" i="7"/>
  <c r="N26" i="7"/>
  <c r="O26" i="7"/>
  <c r="A26" i="7"/>
  <c r="B4" i="7" s="1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A51" i="7"/>
  <c r="E27" i="7"/>
  <c r="F27" i="7"/>
  <c r="G27" i="7"/>
  <c r="H27" i="7"/>
  <c r="I27" i="7"/>
  <c r="J27" i="7"/>
  <c r="K27" i="7"/>
  <c r="L27" i="7"/>
  <c r="M27" i="7"/>
  <c r="N27" i="7"/>
  <c r="O27" i="7"/>
  <c r="B27" i="7"/>
  <c r="C27" i="7"/>
  <c r="D27" i="7"/>
  <c r="A27" i="7"/>
  <c r="G52" i="7"/>
  <c r="B46" i="42"/>
  <c r="G26" i="1"/>
  <c r="G26" i="38" s="1"/>
  <c r="D26" i="1"/>
  <c r="D26" i="38" s="1"/>
  <c r="B26" i="1"/>
  <c r="B26" i="38" s="1"/>
  <c r="A1" i="43"/>
  <c r="A1" i="42"/>
  <c r="B29" i="7" l="1"/>
  <c r="F8" i="49"/>
  <c r="G18" i="46"/>
  <c r="G13" i="46"/>
  <c r="G8" i="46"/>
  <c r="G11" i="46"/>
  <c r="G21" i="46"/>
  <c r="G16" i="46"/>
  <c r="G4" i="46"/>
  <c r="G6" i="46"/>
  <c r="G9" i="46"/>
  <c r="G17" i="46"/>
  <c r="G14" i="46"/>
  <c r="G12" i="46"/>
  <c r="A4" i="46"/>
  <c r="A5" i="46" s="1"/>
  <c r="C3" i="46"/>
  <c r="G15" i="46"/>
  <c r="G5" i="46"/>
  <c r="G10" i="46"/>
  <c r="G19" i="46"/>
  <c r="G7" i="46"/>
  <c r="G20" i="46"/>
  <c r="G3" i="46"/>
  <c r="G2" i="46"/>
  <c r="D3" i="42"/>
  <c r="D3" i="43"/>
  <c r="D33" i="43"/>
  <c r="D28" i="43"/>
  <c r="D23" i="43"/>
  <c r="D18" i="43"/>
  <c r="D13" i="43"/>
  <c r="D13" i="42"/>
  <c r="D18" i="42"/>
  <c r="D23" i="42"/>
  <c r="D28" i="42"/>
  <c r="D33" i="42"/>
  <c r="J36" i="43"/>
  <c r="L36" i="43" s="1"/>
  <c r="J34" i="43"/>
  <c r="L34" i="43" s="1"/>
  <c r="J32" i="43"/>
  <c r="L32" i="43" s="1"/>
  <c r="J30" i="43"/>
  <c r="L30" i="43" s="1"/>
  <c r="L37" i="43"/>
  <c r="J28" i="43"/>
  <c r="L28" i="43" s="1"/>
  <c r="J26" i="43"/>
  <c r="J24" i="43"/>
  <c r="J22" i="43"/>
  <c r="J20" i="43"/>
  <c r="J18" i="43"/>
  <c r="J16" i="43"/>
  <c r="J14" i="43"/>
  <c r="J12" i="43"/>
  <c r="J10" i="43"/>
  <c r="J8" i="43"/>
  <c r="D8" i="43"/>
  <c r="H7" i="43"/>
  <c r="J36" i="42"/>
  <c r="L36" i="42" s="1"/>
  <c r="J34" i="42"/>
  <c r="L34" i="42" s="1"/>
  <c r="J32" i="42"/>
  <c r="L32" i="42" s="1"/>
  <c r="J30" i="42"/>
  <c r="L30" i="42" s="1"/>
  <c r="J28" i="42"/>
  <c r="L28" i="42" s="1"/>
  <c r="J26" i="42"/>
  <c r="J24" i="42"/>
  <c r="J22" i="42"/>
  <c r="J20" i="42"/>
  <c r="J18" i="42"/>
  <c r="J16" i="42"/>
  <c r="J14" i="42"/>
  <c r="J12" i="42"/>
  <c r="J10" i="42"/>
  <c r="J8" i="42"/>
  <c r="D8" i="42"/>
  <c r="F9" i="49" l="1"/>
  <c r="A6" i="46"/>
  <c r="A7" i="46" s="1"/>
  <c r="A8" i="46" s="1"/>
  <c r="A9" i="46" s="1"/>
  <c r="G1" i="46"/>
  <c r="A10" i="46"/>
  <c r="D38" i="43"/>
  <c r="D7" i="42" s="1"/>
  <c r="B38" i="43"/>
  <c r="B7" i="42" s="1"/>
  <c r="D38" i="42"/>
  <c r="F10" i="49" l="1"/>
  <c r="F11" i="49"/>
  <c r="F12" i="49" s="1"/>
  <c r="F13" i="49" s="1"/>
  <c r="A11" i="46"/>
  <c r="A12" i="46"/>
  <c r="L20" i="42"/>
  <c r="L20" i="43"/>
  <c r="L8" i="42"/>
  <c r="L8" i="43"/>
  <c r="L24" i="43"/>
  <c r="L24" i="42"/>
  <c r="L14" i="43"/>
  <c r="L14" i="42"/>
  <c r="L18" i="43"/>
  <c r="L18" i="42"/>
  <c r="L12" i="43"/>
  <c r="L12" i="42"/>
  <c r="L22" i="42"/>
  <c r="L22" i="43"/>
  <c r="L10" i="42"/>
  <c r="L10" i="43"/>
  <c r="L26" i="43"/>
  <c r="L26" i="42"/>
  <c r="O52" i="7"/>
  <c r="N52" i="7"/>
  <c r="M52" i="7"/>
  <c r="H22" i="49" l="1"/>
  <c r="F22" i="49" s="1"/>
  <c r="A13" i="46"/>
  <c r="A14" i="46" s="1"/>
  <c r="C38" i="42"/>
  <c r="C38" i="43"/>
  <c r="C7" i="42" s="1"/>
  <c r="B3" i="38"/>
  <c r="F23" i="49" l="1"/>
  <c r="F24" i="49" s="1"/>
  <c r="F25" i="49" s="1"/>
  <c r="F26" i="49" s="1"/>
  <c r="F27" i="49" s="1"/>
  <c r="F28" i="49"/>
  <c r="F29" i="49" s="1"/>
  <c r="A15" i="46"/>
  <c r="J13" i="38"/>
  <c r="H42" i="49" l="1"/>
  <c r="F42" i="49" s="1"/>
  <c r="F43" i="49" s="1"/>
  <c r="F44" i="49" s="1"/>
  <c r="F45" i="49" s="1"/>
  <c r="F46" i="49" s="1"/>
  <c r="F47" i="49" s="1"/>
  <c r="F48" i="49" s="1"/>
  <c r="F49" i="49" s="1"/>
  <c r="F50" i="49" s="1"/>
  <c r="F51" i="49" s="1"/>
  <c r="F52" i="49" s="1"/>
  <c r="F53" i="49" s="1"/>
  <c r="F54" i="49" s="1"/>
  <c r="F55" i="49" s="1"/>
  <c r="F56" i="49" s="1"/>
  <c r="F57" i="49" s="1"/>
  <c r="F58" i="49" s="1"/>
  <c r="A16" i="46"/>
  <c r="H62" i="49" l="1"/>
  <c r="F62" i="49" s="1"/>
  <c r="A17" i="46"/>
  <c r="L52" i="7"/>
  <c r="K52" i="7"/>
  <c r="J52" i="7"/>
  <c r="I52" i="7"/>
  <c r="H52" i="7"/>
  <c r="F52" i="7"/>
  <c r="E52" i="7"/>
  <c r="D52" i="7"/>
  <c r="C52" i="7"/>
  <c r="B52" i="7"/>
  <c r="A52" i="7"/>
  <c r="F63" i="49" l="1"/>
  <c r="F64" i="49" s="1"/>
  <c r="F65" i="49" s="1"/>
  <c r="F66" i="49" s="1"/>
  <c r="F67" i="49" s="1"/>
  <c r="F68" i="49" s="1"/>
  <c r="F69" i="49" s="1"/>
  <c r="F70" i="49" s="1"/>
  <c r="F71" i="49" s="1"/>
  <c r="A18" i="46"/>
  <c r="H82" i="49" l="1"/>
  <c r="F82" i="49" s="1"/>
  <c r="A19" i="46"/>
  <c r="A20" i="46" s="1"/>
  <c r="B1" i="49"/>
  <c r="A21" i="46"/>
  <c r="C4" i="46" s="1"/>
  <c r="O1" i="35"/>
  <c r="J13" i="1"/>
  <c r="M2" i="2"/>
  <c r="G2" i="2"/>
  <c r="H2" i="2" s="1"/>
  <c r="N3" i="2" l="1"/>
  <c r="N2" i="2"/>
  <c r="C7" i="46"/>
  <c r="C8" i="46"/>
  <c r="C21" i="46"/>
  <c r="C6" i="46"/>
  <c r="C9" i="46"/>
  <c r="E13" i="42"/>
  <c r="F13" i="42" s="1"/>
  <c r="G13" i="42" s="1"/>
  <c r="H13" i="42" s="1"/>
  <c r="E18" i="43"/>
  <c r="F18" i="43" s="1"/>
  <c r="G18" i="43" s="1"/>
  <c r="H18" i="43" s="1"/>
  <c r="E8" i="42"/>
  <c r="F8" i="42" s="1"/>
  <c r="E13" i="43"/>
  <c r="F13" i="43" s="1"/>
  <c r="G13" i="43" s="1"/>
  <c r="H13" i="43" s="1"/>
  <c r="E33" i="42"/>
  <c r="F33" i="42" s="1"/>
  <c r="G33" i="42" s="1"/>
  <c r="H33" i="42" s="1"/>
  <c r="E8" i="43"/>
  <c r="E28" i="42"/>
  <c r="F28" i="42" s="1"/>
  <c r="G28" i="42" s="1"/>
  <c r="H28" i="42" s="1"/>
  <c r="E33" i="43"/>
  <c r="F33" i="43" s="1"/>
  <c r="G33" i="43" s="1"/>
  <c r="H33" i="43" s="1"/>
  <c r="E23" i="42"/>
  <c r="F23" i="42" s="1"/>
  <c r="G23" i="42" s="1"/>
  <c r="H23" i="42" s="1"/>
  <c r="E28" i="43"/>
  <c r="F28" i="43" s="1"/>
  <c r="G28" i="43" s="1"/>
  <c r="H28" i="43" s="1"/>
  <c r="E18" i="42"/>
  <c r="F18" i="42" s="1"/>
  <c r="G18" i="42" s="1"/>
  <c r="H18" i="42" s="1"/>
  <c r="E23" i="43"/>
  <c r="F23" i="43" s="1"/>
  <c r="G23" i="43" s="1"/>
  <c r="H23" i="43" s="1"/>
  <c r="D22" i="49"/>
  <c r="B22" i="49" s="1"/>
  <c r="F83" i="49"/>
  <c r="C17" i="46"/>
  <c r="C10" i="46"/>
  <c r="C11" i="46"/>
  <c r="C12" i="46"/>
  <c r="C20" i="46"/>
  <c r="C16" i="46"/>
  <c r="C13" i="46"/>
  <c r="C14" i="46"/>
  <c r="C18" i="46"/>
  <c r="C15" i="46"/>
  <c r="C5" i="46"/>
  <c r="C19" i="46"/>
  <c r="L2" i="2"/>
  <c r="C17" i="38" s="1"/>
  <c r="H5" i="48"/>
  <c r="G5" i="48"/>
  <c r="B14" i="29"/>
  <c r="B12" i="29"/>
  <c r="B8" i="29"/>
  <c r="B9" i="29"/>
  <c r="B10" i="29"/>
  <c r="C6" i="29"/>
  <c r="B7" i="29"/>
  <c r="C12" i="29"/>
  <c r="C14" i="29"/>
  <c r="B13" i="29"/>
  <c r="C7" i="29"/>
  <c r="B6" i="29"/>
  <c r="C9" i="29"/>
  <c r="C8" i="29"/>
  <c r="C11" i="29"/>
  <c r="C10" i="29"/>
  <c r="C13" i="29"/>
  <c r="B11" i="29"/>
  <c r="L16" i="42"/>
  <c r="L38" i="42" s="1"/>
  <c r="L16" i="43"/>
  <c r="L38" i="43" s="1"/>
  <c r="L7" i="42" s="1"/>
  <c r="L15" i="38"/>
  <c r="L16" i="38" s="1" a="1"/>
  <c r="L16" i="38" s="1"/>
  <c r="L17" i="38" s="1" a="1"/>
  <c r="L17" i="38" s="1"/>
  <c r="L18" i="38" s="1" a="1"/>
  <c r="L18" i="38" s="1"/>
  <c r="L19" i="38" s="1" a="1"/>
  <c r="L19" i="38" s="1"/>
  <c r="L20" i="38" s="1" a="1"/>
  <c r="L20" i="38" s="1"/>
  <c r="L21" i="38" s="1" a="1"/>
  <c r="L21" i="38" s="1"/>
  <c r="L22" i="38" s="1" a="1"/>
  <c r="L22" i="38" s="1"/>
  <c r="L23" i="38" s="1" a="1"/>
  <c r="L23" i="38" s="1"/>
  <c r="L24" i="38" s="1" a="1"/>
  <c r="L24" i="38" s="1"/>
  <c r="L25" i="38" s="1" a="1"/>
  <c r="L25" i="38" s="1"/>
  <c r="L26" i="38" s="1" a="1"/>
  <c r="L26" i="38" s="1"/>
  <c r="L27" i="38" s="1" a="1"/>
  <c r="L27" i="38" s="1"/>
  <c r="K15" i="38"/>
  <c r="K16" i="38" s="1" a="1"/>
  <c r="K16" i="38" s="1"/>
  <c r="K17" i="38" s="1" a="1"/>
  <c r="K17" i="38" s="1"/>
  <c r="K18" i="38" s="1" a="1"/>
  <c r="K18" i="38" s="1"/>
  <c r="K19" i="38" s="1" a="1"/>
  <c r="K19" i="38" s="1"/>
  <c r="K20" i="38" s="1" a="1"/>
  <c r="K20" i="38" s="1"/>
  <c r="K21" i="38" s="1" a="1"/>
  <c r="K21" i="38" s="1"/>
  <c r="K22" i="38" s="1" a="1"/>
  <c r="K22" i="38" s="1"/>
  <c r="K23" i="38" s="1" a="1"/>
  <c r="K23" i="38" s="1"/>
  <c r="K24" i="38" s="1" a="1"/>
  <c r="K24" i="38" s="1"/>
  <c r="K25" i="38" s="1" a="1"/>
  <c r="K25" i="38" s="1"/>
  <c r="K26" i="38" s="1" a="1"/>
  <c r="K26" i="38" s="1"/>
  <c r="K27" i="38" s="1" a="1"/>
  <c r="K27" i="38" s="1"/>
  <c r="K28" i="38" s="1" a="1"/>
  <c r="K28" i="38" s="1"/>
  <c r="K29" i="38" s="1" a="1"/>
  <c r="K29" i="38" s="1"/>
  <c r="K30" i="38" s="1" a="1"/>
  <c r="K30" i="38" s="1"/>
  <c r="K31" i="38" s="1" a="1"/>
  <c r="K31" i="38" s="1"/>
  <c r="K32" i="38" s="1" a="1"/>
  <c r="K32" i="38" s="1"/>
  <c r="C19" i="38"/>
  <c r="C18" i="38"/>
  <c r="K15" i="1"/>
  <c r="L15" i="1"/>
  <c r="X6" i="50" l="1"/>
  <c r="Y6" i="50" s="1"/>
  <c r="X7" i="50"/>
  <c r="X13" i="50"/>
  <c r="X19" i="50"/>
  <c r="X25" i="50"/>
  <c r="X31" i="50"/>
  <c r="X37" i="50"/>
  <c r="X43" i="50"/>
  <c r="X49" i="50"/>
  <c r="X55" i="50"/>
  <c r="X61" i="50"/>
  <c r="X67" i="50"/>
  <c r="X73" i="50"/>
  <c r="X79" i="50"/>
  <c r="X85" i="50"/>
  <c r="X91" i="50"/>
  <c r="X97" i="50"/>
  <c r="X103" i="50"/>
  <c r="X109" i="50"/>
  <c r="X115" i="50"/>
  <c r="X121" i="50"/>
  <c r="X127" i="50"/>
  <c r="X133" i="50"/>
  <c r="X139" i="50"/>
  <c r="X145" i="50"/>
  <c r="X151" i="50"/>
  <c r="X157" i="50"/>
  <c r="X163" i="50"/>
  <c r="X169" i="50"/>
  <c r="X175" i="50"/>
  <c r="X181" i="50"/>
  <c r="X187" i="50"/>
  <c r="X193" i="50"/>
  <c r="X199" i="50"/>
  <c r="X205" i="50"/>
  <c r="X211" i="50"/>
  <c r="X217" i="50"/>
  <c r="X223" i="50"/>
  <c r="X229" i="50"/>
  <c r="X235" i="50"/>
  <c r="X241" i="50"/>
  <c r="X247" i="50"/>
  <c r="X253" i="50"/>
  <c r="X259" i="50"/>
  <c r="X265" i="50"/>
  <c r="X271" i="50"/>
  <c r="X277" i="50"/>
  <c r="X283" i="50"/>
  <c r="X289" i="50"/>
  <c r="X295" i="50"/>
  <c r="X301" i="50"/>
  <c r="X307" i="50"/>
  <c r="X313" i="50"/>
  <c r="X319" i="50"/>
  <c r="X325" i="50"/>
  <c r="X331" i="50"/>
  <c r="X337" i="50"/>
  <c r="X343" i="50"/>
  <c r="X349" i="50"/>
  <c r="X355" i="50"/>
  <c r="X361" i="50"/>
  <c r="X367" i="50"/>
  <c r="X373" i="50"/>
  <c r="X379" i="50"/>
  <c r="X385" i="50"/>
  <c r="X391" i="50"/>
  <c r="X397" i="50"/>
  <c r="X403" i="50"/>
  <c r="X409" i="50"/>
  <c r="X415" i="50"/>
  <c r="X421" i="50"/>
  <c r="X427" i="50"/>
  <c r="X433" i="50"/>
  <c r="X439" i="50"/>
  <c r="X445" i="50"/>
  <c r="X451" i="50"/>
  <c r="X457" i="50"/>
  <c r="X463" i="50"/>
  <c r="X469" i="50"/>
  <c r="X475" i="50"/>
  <c r="X481" i="50"/>
  <c r="X487" i="50"/>
  <c r="X493" i="50"/>
  <c r="X499" i="50"/>
  <c r="X505" i="50"/>
  <c r="X320" i="50"/>
  <c r="X8" i="50"/>
  <c r="X14" i="50"/>
  <c r="X20" i="50"/>
  <c r="X26" i="50"/>
  <c r="X32" i="50"/>
  <c r="X38" i="50"/>
  <c r="X44" i="50"/>
  <c r="X50" i="50"/>
  <c r="X56" i="50"/>
  <c r="X62" i="50"/>
  <c r="X68" i="50"/>
  <c r="X74" i="50"/>
  <c r="X80" i="50"/>
  <c r="X86" i="50"/>
  <c r="X92" i="50"/>
  <c r="X98" i="50"/>
  <c r="X104" i="50"/>
  <c r="X110" i="50"/>
  <c r="X116" i="50"/>
  <c r="X122" i="50"/>
  <c r="X128" i="50"/>
  <c r="X134" i="50"/>
  <c r="X140" i="50"/>
  <c r="X146" i="50"/>
  <c r="X152" i="50"/>
  <c r="X158" i="50"/>
  <c r="X164" i="50"/>
  <c r="X170" i="50"/>
  <c r="X176" i="50"/>
  <c r="X182" i="50"/>
  <c r="X188" i="50"/>
  <c r="X194" i="50"/>
  <c r="X200" i="50"/>
  <c r="X206" i="50"/>
  <c r="X212" i="50"/>
  <c r="X218" i="50"/>
  <c r="X224" i="50"/>
  <c r="X230" i="50"/>
  <c r="X236" i="50"/>
  <c r="X242" i="50"/>
  <c r="X248" i="50"/>
  <c r="X254" i="50"/>
  <c r="X260" i="50"/>
  <c r="X266" i="50"/>
  <c r="X272" i="50"/>
  <c r="X278" i="50"/>
  <c r="X284" i="50"/>
  <c r="X290" i="50"/>
  <c r="X296" i="50"/>
  <c r="X302" i="50"/>
  <c r="X308" i="50"/>
  <c r="X314" i="50"/>
  <c r="X326" i="50"/>
  <c r="X332" i="50"/>
  <c r="X344" i="50"/>
  <c r="X9" i="50"/>
  <c r="X15" i="50"/>
  <c r="X21" i="50"/>
  <c r="X27" i="50"/>
  <c r="X33" i="50"/>
  <c r="X39" i="50"/>
  <c r="X45" i="50"/>
  <c r="X51" i="50"/>
  <c r="X57" i="50"/>
  <c r="X63" i="50"/>
  <c r="X69" i="50"/>
  <c r="X75" i="50"/>
  <c r="X81" i="50"/>
  <c r="X87" i="50"/>
  <c r="X93" i="50"/>
  <c r="X99" i="50"/>
  <c r="X105" i="50"/>
  <c r="X111" i="50"/>
  <c r="X117" i="50"/>
  <c r="X123" i="50"/>
  <c r="X129" i="50"/>
  <c r="X135" i="50"/>
  <c r="X141" i="50"/>
  <c r="X147" i="50"/>
  <c r="X153" i="50"/>
  <c r="X10" i="50"/>
  <c r="X16" i="50"/>
  <c r="X22" i="50"/>
  <c r="X28" i="50"/>
  <c r="X34" i="50"/>
  <c r="X40" i="50"/>
  <c r="X46" i="50"/>
  <c r="X52" i="50"/>
  <c r="X58" i="50"/>
  <c r="X64" i="50"/>
  <c r="X70" i="50"/>
  <c r="X76" i="50"/>
  <c r="X82" i="50"/>
  <c r="X88" i="50"/>
  <c r="X94" i="50"/>
  <c r="X100" i="50"/>
  <c r="X106" i="50"/>
  <c r="X112" i="50"/>
  <c r="X118" i="50"/>
  <c r="X124" i="50"/>
  <c r="X130" i="50"/>
  <c r="X136" i="50"/>
  <c r="X142" i="50"/>
  <c r="X148" i="50"/>
  <c r="X154" i="50"/>
  <c r="X160" i="50"/>
  <c r="X166" i="50"/>
  <c r="X172" i="50"/>
  <c r="X178" i="50"/>
  <c r="X184" i="50"/>
  <c r="X190" i="50"/>
  <c r="X196" i="50"/>
  <c r="X202" i="50"/>
  <c r="X208" i="50"/>
  <c r="X214" i="50"/>
  <c r="X220" i="50"/>
  <c r="X226" i="50"/>
  <c r="X232" i="50"/>
  <c r="X238" i="50"/>
  <c r="X244" i="50"/>
  <c r="X250" i="50"/>
  <c r="X256" i="50"/>
  <c r="X262" i="50"/>
  <c r="X268" i="50"/>
  <c r="X274" i="50"/>
  <c r="X280" i="50"/>
  <c r="X286" i="50"/>
  <c r="X292" i="50"/>
  <c r="X298" i="50"/>
  <c r="X304" i="50"/>
  <c r="X310" i="50"/>
  <c r="X316" i="50"/>
  <c r="X322" i="50"/>
  <c r="X328" i="50"/>
  <c r="X334" i="50"/>
  <c r="X340" i="50"/>
  <c r="X11" i="50"/>
  <c r="X17" i="50"/>
  <c r="X23" i="50"/>
  <c r="X29" i="50"/>
  <c r="X35" i="50"/>
  <c r="X41" i="50"/>
  <c r="X47" i="50"/>
  <c r="X53" i="50"/>
  <c r="X59" i="50"/>
  <c r="X65" i="50"/>
  <c r="X71" i="50"/>
  <c r="X77" i="50"/>
  <c r="X83" i="50"/>
  <c r="X89" i="50"/>
  <c r="X95" i="50"/>
  <c r="X101" i="50"/>
  <c r="X107" i="50"/>
  <c r="X113" i="50"/>
  <c r="X119" i="50"/>
  <c r="X125" i="50"/>
  <c r="X131" i="50"/>
  <c r="X137" i="50"/>
  <c r="X143" i="50"/>
  <c r="X149" i="50"/>
  <c r="X155" i="50"/>
  <c r="X161" i="50"/>
  <c r="X167" i="50"/>
  <c r="X173" i="50"/>
  <c r="X179" i="50"/>
  <c r="X185" i="50"/>
  <c r="X191" i="50"/>
  <c r="X197" i="50"/>
  <c r="X203" i="50"/>
  <c r="X209" i="50"/>
  <c r="X215" i="50"/>
  <c r="X221" i="50"/>
  <c r="X227" i="50"/>
  <c r="X233" i="50"/>
  <c r="X239" i="50"/>
  <c r="X245" i="50"/>
  <c r="X251" i="50"/>
  <c r="X257" i="50"/>
  <c r="X263" i="50"/>
  <c r="X269" i="50"/>
  <c r="X275" i="50"/>
  <c r="X281" i="50"/>
  <c r="X287" i="50"/>
  <c r="X293" i="50"/>
  <c r="X299" i="50"/>
  <c r="X305" i="50"/>
  <c r="X311" i="50"/>
  <c r="X317" i="50"/>
  <c r="X323" i="50"/>
  <c r="X329" i="50"/>
  <c r="X335" i="50"/>
  <c r="X341" i="50"/>
  <c r="X347" i="50"/>
  <c r="X353" i="50"/>
  <c r="X359" i="50"/>
  <c r="X365" i="50"/>
  <c r="X371" i="50"/>
  <c r="X377" i="50"/>
  <c r="X383" i="50"/>
  <c r="X389" i="50"/>
  <c r="X395" i="50"/>
  <c r="X401" i="50"/>
  <c r="X407" i="50"/>
  <c r="X413" i="50"/>
  <c r="X419" i="50"/>
  <c r="X425" i="50"/>
  <c r="X431" i="50"/>
  <c r="X437" i="50"/>
  <c r="X443" i="50"/>
  <c r="X449" i="50"/>
  <c r="X455" i="50"/>
  <c r="X461" i="50"/>
  <c r="X467" i="50"/>
  <c r="X473" i="50"/>
  <c r="X479" i="50"/>
  <c r="X485" i="50"/>
  <c r="X491" i="50"/>
  <c r="X497" i="50"/>
  <c r="X503" i="50"/>
  <c r="X12" i="50"/>
  <c r="X48" i="50"/>
  <c r="X84" i="50"/>
  <c r="X120" i="50"/>
  <c r="X156" i="50"/>
  <c r="X174" i="50"/>
  <c r="X192" i="50"/>
  <c r="X210" i="50"/>
  <c r="X228" i="50"/>
  <c r="X246" i="50"/>
  <c r="X300" i="50"/>
  <c r="X318" i="50"/>
  <c r="X357" i="50"/>
  <c r="X384" i="50"/>
  <c r="X411" i="50"/>
  <c r="X438" i="50"/>
  <c r="X465" i="50"/>
  <c r="X483" i="50"/>
  <c r="X412" i="50"/>
  <c r="X458" i="50"/>
  <c r="X494" i="50"/>
  <c r="X306" i="50"/>
  <c r="X378" i="50"/>
  <c r="X423" i="50"/>
  <c r="X477" i="50"/>
  <c r="X18" i="50"/>
  <c r="X54" i="50"/>
  <c r="X90" i="50"/>
  <c r="X126" i="50"/>
  <c r="X159" i="50"/>
  <c r="X177" i="50"/>
  <c r="X195" i="50"/>
  <c r="X213" i="50"/>
  <c r="X231" i="50"/>
  <c r="X249" i="50"/>
  <c r="X267" i="50"/>
  <c r="X285" i="50"/>
  <c r="X303" i="50"/>
  <c r="X321" i="50"/>
  <c r="X338" i="50"/>
  <c r="X350" i="50"/>
  <c r="X358" i="50"/>
  <c r="X368" i="50"/>
  <c r="X376" i="50"/>
  <c r="X386" i="50"/>
  <c r="X394" i="50"/>
  <c r="X422" i="50"/>
  <c r="X448" i="50"/>
  <c r="X484" i="50"/>
  <c r="X351" i="50"/>
  <c r="X369" i="50"/>
  <c r="X414" i="50"/>
  <c r="X441" i="50"/>
  <c r="X486" i="50"/>
  <c r="X24" i="50"/>
  <c r="X60" i="50"/>
  <c r="X96" i="50"/>
  <c r="X132" i="50"/>
  <c r="X162" i="50"/>
  <c r="X180" i="50"/>
  <c r="X198" i="50"/>
  <c r="X216" i="50"/>
  <c r="X234" i="50"/>
  <c r="X252" i="50"/>
  <c r="X270" i="50"/>
  <c r="X324" i="50"/>
  <c r="X360" i="50"/>
  <c r="X387" i="50"/>
  <c r="X432" i="50"/>
  <c r="X468" i="50"/>
  <c r="X504" i="50"/>
  <c r="X30" i="50"/>
  <c r="X66" i="50"/>
  <c r="X102" i="50"/>
  <c r="X138" i="50"/>
  <c r="X165" i="50"/>
  <c r="X183" i="50"/>
  <c r="X201" i="50"/>
  <c r="X219" i="50"/>
  <c r="X237" i="50"/>
  <c r="X255" i="50"/>
  <c r="X273" i="50"/>
  <c r="X291" i="50"/>
  <c r="X309" i="50"/>
  <c r="X327" i="50"/>
  <c r="X342" i="50"/>
  <c r="X352" i="50"/>
  <c r="X362" i="50"/>
  <c r="X370" i="50"/>
  <c r="X380" i="50"/>
  <c r="X388" i="50"/>
  <c r="X398" i="50"/>
  <c r="X406" i="50"/>
  <c r="X416" i="50"/>
  <c r="X424" i="50"/>
  <c r="X434" i="50"/>
  <c r="X442" i="50"/>
  <c r="X452" i="50"/>
  <c r="X460" i="50"/>
  <c r="X470" i="50"/>
  <c r="X478" i="50"/>
  <c r="X488" i="50"/>
  <c r="X496" i="50"/>
  <c r="X489" i="50"/>
  <c r="X42" i="50"/>
  <c r="X150" i="50"/>
  <c r="X207" i="50"/>
  <c r="X243" i="50"/>
  <c r="X279" i="50"/>
  <c r="X315" i="50"/>
  <c r="X346" i="50"/>
  <c r="X364" i="50"/>
  <c r="X374" i="50"/>
  <c r="X392" i="50"/>
  <c r="X410" i="50"/>
  <c r="X428" i="50"/>
  <c r="X446" i="50"/>
  <c r="X454" i="50"/>
  <c r="X472" i="50"/>
  <c r="X490" i="50"/>
  <c r="X264" i="50"/>
  <c r="X336" i="50"/>
  <c r="X375" i="50"/>
  <c r="X393" i="50"/>
  <c r="X420" i="50"/>
  <c r="X447" i="50"/>
  <c r="X474" i="50"/>
  <c r="X501" i="50"/>
  <c r="X430" i="50"/>
  <c r="X466" i="50"/>
  <c r="X502" i="50"/>
  <c r="X339" i="50"/>
  <c r="X405" i="50"/>
  <c r="X459" i="50"/>
  <c r="X36" i="50"/>
  <c r="X72" i="50"/>
  <c r="X108" i="50"/>
  <c r="X144" i="50"/>
  <c r="X168" i="50"/>
  <c r="X186" i="50"/>
  <c r="X204" i="50"/>
  <c r="X222" i="50"/>
  <c r="X240" i="50"/>
  <c r="X258" i="50"/>
  <c r="X276" i="50"/>
  <c r="X294" i="50"/>
  <c r="X312" i="50"/>
  <c r="X330" i="50"/>
  <c r="X345" i="50"/>
  <c r="X354" i="50"/>
  <c r="X363" i="50"/>
  <c r="X372" i="50"/>
  <c r="X381" i="50"/>
  <c r="X390" i="50"/>
  <c r="X399" i="50"/>
  <c r="X408" i="50"/>
  <c r="X417" i="50"/>
  <c r="X426" i="50"/>
  <c r="X435" i="50"/>
  <c r="X444" i="50"/>
  <c r="X453" i="50"/>
  <c r="X462" i="50"/>
  <c r="X471" i="50"/>
  <c r="X480" i="50"/>
  <c r="X498" i="50"/>
  <c r="X78" i="50"/>
  <c r="X114" i="50"/>
  <c r="X171" i="50"/>
  <c r="X189" i="50"/>
  <c r="X225" i="50"/>
  <c r="X261" i="50"/>
  <c r="X297" i="50"/>
  <c r="X333" i="50"/>
  <c r="X356" i="50"/>
  <c r="X382" i="50"/>
  <c r="X400" i="50"/>
  <c r="X418" i="50"/>
  <c r="X436" i="50"/>
  <c r="X464" i="50"/>
  <c r="X482" i="50"/>
  <c r="X500" i="50"/>
  <c r="X282" i="50"/>
  <c r="X348" i="50"/>
  <c r="X366" i="50"/>
  <c r="X402" i="50"/>
  <c r="X429" i="50"/>
  <c r="X456" i="50"/>
  <c r="X492" i="50"/>
  <c r="X404" i="50"/>
  <c r="X440" i="50"/>
  <c r="X476" i="50"/>
  <c r="X288" i="50"/>
  <c r="X396" i="50"/>
  <c r="X450" i="50"/>
  <c r="X495" i="50"/>
  <c r="C16" i="38"/>
  <c r="A9" i="35"/>
  <c r="B23" i="49"/>
  <c r="F84" i="49"/>
  <c r="F85" i="49" s="1"/>
  <c r="F86" i="49" s="1"/>
  <c r="F87" i="49" s="1"/>
  <c r="F88" i="49" s="1"/>
  <c r="F89" i="49" s="1"/>
  <c r="F90" i="49" s="1"/>
  <c r="F91" i="49" s="1"/>
  <c r="C1" i="46"/>
  <c r="C16" i="1"/>
  <c r="C17" i="1"/>
  <c r="I5" i="48"/>
  <c r="D7" i="29"/>
  <c r="E7" i="29"/>
  <c r="D10" i="29"/>
  <c r="E10" i="29"/>
  <c r="E6" i="29"/>
  <c r="D6" i="29"/>
  <c r="D9" i="29"/>
  <c r="E9" i="29"/>
  <c r="E8" i="29"/>
  <c r="D8" i="29"/>
  <c r="E11" i="29"/>
  <c r="D11" i="29"/>
  <c r="D13" i="29"/>
  <c r="E13" i="29"/>
  <c r="D12" i="29"/>
  <c r="E12" i="29"/>
  <c r="D14" i="29"/>
  <c r="E14" i="29"/>
  <c r="E38" i="43"/>
  <c r="E7" i="42" s="1"/>
  <c r="F8" i="43"/>
  <c r="G8" i="43" s="1"/>
  <c r="E38" i="42"/>
  <c r="F38" i="42"/>
  <c r="G8" i="42"/>
  <c r="D21" i="38"/>
  <c r="L28" i="38" a="1"/>
  <c r="L28" i="38" s="1"/>
  <c r="B21" i="38"/>
  <c r="H17" i="38"/>
  <c r="H16" i="38"/>
  <c r="E16" i="38"/>
  <c r="E17" i="38"/>
  <c r="D6" i="38"/>
  <c r="K33" i="38" a="1"/>
  <c r="K33" i="38" s="1"/>
  <c r="B6" i="38"/>
  <c r="B20" i="38"/>
  <c r="D20" i="38"/>
  <c r="A2" i="1"/>
  <c r="L16" i="1" a="1"/>
  <c r="L16" i="1" s="1"/>
  <c r="K16" i="1" a="1"/>
  <c r="K16" i="1" s="1"/>
  <c r="K6" i="50" l="1"/>
  <c r="O6" i="50"/>
  <c r="S6" i="50"/>
  <c r="C6" i="50"/>
  <c r="Z6" i="50"/>
  <c r="Y7" i="50"/>
  <c r="O7" i="50" s="1"/>
  <c r="B62" i="50"/>
  <c r="A62" i="50"/>
  <c r="B26" i="50"/>
  <c r="A26" i="50"/>
  <c r="B499" i="50"/>
  <c r="A499" i="50"/>
  <c r="B463" i="50"/>
  <c r="A463" i="50"/>
  <c r="B427" i="50"/>
  <c r="A427" i="50"/>
  <c r="B391" i="50"/>
  <c r="A391" i="50"/>
  <c r="A355" i="50"/>
  <c r="B355" i="50"/>
  <c r="A319" i="50"/>
  <c r="B319" i="50"/>
  <c r="A283" i="50"/>
  <c r="B283" i="50"/>
  <c r="A247" i="50"/>
  <c r="B247" i="50"/>
  <c r="B211" i="50"/>
  <c r="A211" i="50"/>
  <c r="B175" i="50"/>
  <c r="A175" i="50"/>
  <c r="B139" i="50"/>
  <c r="A139" i="50"/>
  <c r="B103" i="50"/>
  <c r="A103" i="50"/>
  <c r="B67" i="50"/>
  <c r="A67" i="50"/>
  <c r="A31" i="50"/>
  <c r="B31" i="50"/>
  <c r="B366" i="50"/>
  <c r="A366" i="50"/>
  <c r="A297" i="50"/>
  <c r="B297" i="50"/>
  <c r="B444" i="50"/>
  <c r="A444" i="50"/>
  <c r="A330" i="50"/>
  <c r="B330" i="50"/>
  <c r="B72" i="50"/>
  <c r="A72" i="50"/>
  <c r="B393" i="50"/>
  <c r="A393" i="50"/>
  <c r="B364" i="50"/>
  <c r="A364" i="50"/>
  <c r="B470" i="50"/>
  <c r="A470" i="50"/>
  <c r="B362" i="50"/>
  <c r="A362" i="50"/>
  <c r="A165" i="50"/>
  <c r="B165" i="50"/>
  <c r="A252" i="50"/>
  <c r="B252" i="50"/>
  <c r="B414" i="50"/>
  <c r="A414" i="50"/>
  <c r="B394" i="50"/>
  <c r="A394" i="50"/>
  <c r="A231" i="50"/>
  <c r="B231" i="50"/>
  <c r="B438" i="50"/>
  <c r="A438" i="50"/>
  <c r="B120" i="50"/>
  <c r="A120" i="50"/>
  <c r="B455" i="50"/>
  <c r="A455" i="50"/>
  <c r="B383" i="50"/>
  <c r="A383" i="50"/>
  <c r="A311" i="50"/>
  <c r="B311" i="50"/>
  <c r="A239" i="50"/>
  <c r="B239" i="50"/>
  <c r="A167" i="50"/>
  <c r="B167" i="50"/>
  <c r="B95" i="50"/>
  <c r="A95" i="50"/>
  <c r="B23" i="50"/>
  <c r="A23" i="50"/>
  <c r="A286" i="50"/>
  <c r="B286" i="50"/>
  <c r="B214" i="50"/>
  <c r="A214" i="50"/>
  <c r="B142" i="50"/>
  <c r="A142" i="50"/>
  <c r="B70" i="50"/>
  <c r="A70" i="50"/>
  <c r="A147" i="50"/>
  <c r="B147" i="50"/>
  <c r="B75" i="50"/>
  <c r="A75" i="50"/>
  <c r="A344" i="50"/>
  <c r="B344" i="50"/>
  <c r="B224" i="50"/>
  <c r="A224" i="50"/>
  <c r="A152" i="50"/>
  <c r="B152" i="50"/>
  <c r="B80" i="50"/>
  <c r="A80" i="50"/>
  <c r="B495" i="50"/>
  <c r="A495" i="50"/>
  <c r="A348" i="50"/>
  <c r="B348" i="50"/>
  <c r="A261" i="50"/>
  <c r="B261" i="50"/>
  <c r="B435" i="50"/>
  <c r="A435" i="50"/>
  <c r="A312" i="50"/>
  <c r="B312" i="50"/>
  <c r="B36" i="50"/>
  <c r="A36" i="50"/>
  <c r="B375" i="50"/>
  <c r="A375" i="50"/>
  <c r="A346" i="50"/>
  <c r="B346" i="50"/>
  <c r="B460" i="50"/>
  <c r="A460" i="50"/>
  <c r="A352" i="50"/>
  <c r="B352" i="50"/>
  <c r="B138" i="50"/>
  <c r="A138" i="50"/>
  <c r="A234" i="50"/>
  <c r="B234" i="50"/>
  <c r="B369" i="50"/>
  <c r="A369" i="50"/>
  <c r="A321" i="50"/>
  <c r="B321" i="50"/>
  <c r="B494" i="50"/>
  <c r="A494" i="50"/>
  <c r="A228" i="50"/>
  <c r="B228" i="50"/>
  <c r="B485" i="50"/>
  <c r="A485" i="50"/>
  <c r="B413" i="50"/>
  <c r="A413" i="50"/>
  <c r="A341" i="50"/>
  <c r="B341" i="50"/>
  <c r="A269" i="50"/>
  <c r="B269" i="50"/>
  <c r="A197" i="50"/>
  <c r="B197" i="50"/>
  <c r="B125" i="50"/>
  <c r="A125" i="50"/>
  <c r="A53" i="50"/>
  <c r="B53" i="50"/>
  <c r="A316" i="50"/>
  <c r="B316" i="50"/>
  <c r="A244" i="50"/>
  <c r="B244" i="50"/>
  <c r="B172" i="50"/>
  <c r="A172" i="50"/>
  <c r="B100" i="50"/>
  <c r="A100" i="50"/>
  <c r="B28" i="50"/>
  <c r="A28" i="50"/>
  <c r="B105" i="50"/>
  <c r="A105" i="50"/>
  <c r="A33" i="50"/>
  <c r="B33" i="50"/>
  <c r="A290" i="50"/>
  <c r="B290" i="50"/>
  <c r="A218" i="50"/>
  <c r="B218" i="50"/>
  <c r="B110" i="50"/>
  <c r="A110" i="50"/>
  <c r="B492" i="50"/>
  <c r="A492" i="50"/>
  <c r="B400" i="50"/>
  <c r="A400" i="50"/>
  <c r="B480" i="50"/>
  <c r="A480" i="50"/>
  <c r="B372" i="50"/>
  <c r="A372" i="50"/>
  <c r="A186" i="50"/>
  <c r="B186" i="50"/>
  <c r="B501" i="50"/>
  <c r="A501" i="50"/>
  <c r="B428" i="50"/>
  <c r="A428" i="50"/>
  <c r="B452" i="50"/>
  <c r="A452" i="50"/>
  <c r="A342" i="50"/>
  <c r="B342" i="50"/>
  <c r="B102" i="50"/>
  <c r="A102" i="50"/>
  <c r="A216" i="50"/>
  <c r="B216" i="50"/>
  <c r="A351" i="50"/>
  <c r="B351" i="50"/>
  <c r="A303" i="50"/>
  <c r="B303" i="50"/>
  <c r="B18" i="50"/>
  <c r="A18" i="50"/>
  <c r="B384" i="50"/>
  <c r="A384" i="50"/>
  <c r="A48" i="50"/>
  <c r="B48" i="50"/>
  <c r="B479" i="50"/>
  <c r="A479" i="50"/>
  <c r="B407" i="50"/>
  <c r="A407" i="50"/>
  <c r="A335" i="50"/>
  <c r="B335" i="50"/>
  <c r="A263" i="50"/>
  <c r="B263" i="50"/>
  <c r="A191" i="50"/>
  <c r="B191" i="50"/>
  <c r="B119" i="50"/>
  <c r="A119" i="50"/>
  <c r="B47" i="50"/>
  <c r="A47" i="50"/>
  <c r="A274" i="50"/>
  <c r="B274" i="50"/>
  <c r="B202" i="50"/>
  <c r="A202" i="50"/>
  <c r="B130" i="50"/>
  <c r="A130" i="50"/>
  <c r="B58" i="50"/>
  <c r="A58" i="50"/>
  <c r="B135" i="50"/>
  <c r="A135" i="50"/>
  <c r="B63" i="50"/>
  <c r="A63" i="50"/>
  <c r="A326" i="50"/>
  <c r="B326" i="50"/>
  <c r="A248" i="50"/>
  <c r="B248" i="50"/>
  <c r="A176" i="50"/>
  <c r="B176" i="50"/>
  <c r="B140" i="50"/>
  <c r="A140" i="50"/>
  <c r="B68" i="50"/>
  <c r="A68" i="50"/>
  <c r="B396" i="50"/>
  <c r="A396" i="50"/>
  <c r="B500" i="50"/>
  <c r="A500" i="50"/>
  <c r="A189" i="50"/>
  <c r="B189" i="50"/>
  <c r="A276" i="50"/>
  <c r="B276" i="50"/>
  <c r="B56" i="50"/>
  <c r="A56" i="50"/>
  <c r="A20" i="50"/>
  <c r="B20" i="50"/>
  <c r="B493" i="50"/>
  <c r="A493" i="50"/>
  <c r="B457" i="50"/>
  <c r="A457" i="50"/>
  <c r="B421" i="50"/>
  <c r="A421" i="50"/>
  <c r="B385" i="50"/>
  <c r="A385" i="50"/>
  <c r="A349" i="50"/>
  <c r="B349" i="50"/>
  <c r="A313" i="50"/>
  <c r="B313" i="50"/>
  <c r="A277" i="50"/>
  <c r="B277" i="50"/>
  <c r="A241" i="50"/>
  <c r="B241" i="50"/>
  <c r="B205" i="50"/>
  <c r="A205" i="50"/>
  <c r="B169" i="50"/>
  <c r="A169" i="50"/>
  <c r="B133" i="50"/>
  <c r="A133" i="50"/>
  <c r="B97" i="50"/>
  <c r="A97" i="50"/>
  <c r="B61" i="50"/>
  <c r="A61" i="50"/>
  <c r="A25" i="50"/>
  <c r="B25" i="50"/>
  <c r="B440" i="50"/>
  <c r="A440" i="50"/>
  <c r="B436" i="50"/>
  <c r="A436" i="50"/>
  <c r="B78" i="50"/>
  <c r="A78" i="50"/>
  <c r="B390" i="50"/>
  <c r="A390" i="50"/>
  <c r="A222" i="50"/>
  <c r="B222" i="50"/>
  <c r="B466" i="50"/>
  <c r="A466" i="50"/>
  <c r="B454" i="50"/>
  <c r="A454" i="50"/>
  <c r="A150" i="50"/>
  <c r="B150" i="50"/>
  <c r="B416" i="50"/>
  <c r="A416" i="50"/>
  <c r="A273" i="50"/>
  <c r="B273" i="50"/>
  <c r="B468" i="50"/>
  <c r="A468" i="50"/>
  <c r="B132" i="50"/>
  <c r="A132" i="50"/>
  <c r="A338" i="50"/>
  <c r="B338" i="50"/>
  <c r="B90" i="50"/>
  <c r="A90" i="50"/>
  <c r="A306" i="50"/>
  <c r="B306" i="50"/>
  <c r="A246" i="50"/>
  <c r="B246" i="50"/>
  <c r="B491" i="50"/>
  <c r="A491" i="50"/>
  <c r="B419" i="50"/>
  <c r="A419" i="50"/>
  <c r="A347" i="50"/>
  <c r="B347" i="50"/>
  <c r="A275" i="50"/>
  <c r="B275" i="50"/>
  <c r="A203" i="50"/>
  <c r="B203" i="50"/>
  <c r="B131" i="50"/>
  <c r="A131" i="50"/>
  <c r="A59" i="50"/>
  <c r="B59" i="50"/>
  <c r="A322" i="50"/>
  <c r="B322" i="50"/>
  <c r="A250" i="50"/>
  <c r="B250" i="50"/>
  <c r="B178" i="50"/>
  <c r="A178" i="50"/>
  <c r="B106" i="50"/>
  <c r="A106" i="50"/>
  <c r="B34" i="50"/>
  <c r="A34" i="50"/>
  <c r="B111" i="50"/>
  <c r="A111" i="50"/>
  <c r="A39" i="50"/>
  <c r="B39" i="50"/>
  <c r="A296" i="50"/>
  <c r="B296" i="50"/>
  <c r="A260" i="50"/>
  <c r="B260" i="50"/>
  <c r="A188" i="50"/>
  <c r="B188" i="50"/>
  <c r="B116" i="50"/>
  <c r="A116" i="50"/>
  <c r="B404" i="50"/>
  <c r="A404" i="50"/>
  <c r="B418" i="50"/>
  <c r="A418" i="50"/>
  <c r="B498" i="50"/>
  <c r="A498" i="50"/>
  <c r="B381" i="50"/>
  <c r="A381" i="50"/>
  <c r="A204" i="50"/>
  <c r="B204" i="50"/>
  <c r="B430" i="50"/>
  <c r="A430" i="50"/>
  <c r="B446" i="50"/>
  <c r="A446" i="50"/>
  <c r="B42" i="50"/>
  <c r="A42" i="50"/>
  <c r="B406" i="50"/>
  <c r="A406" i="50"/>
  <c r="A255" i="50"/>
  <c r="B255" i="50"/>
  <c r="B432" i="50"/>
  <c r="A432" i="50"/>
  <c r="B96" i="50"/>
  <c r="A96" i="50"/>
  <c r="B386" i="50"/>
  <c r="A386" i="50"/>
  <c r="A213" i="50"/>
  <c r="B213" i="50"/>
  <c r="B54" i="50"/>
  <c r="A54" i="50"/>
  <c r="B411" i="50"/>
  <c r="A411" i="50"/>
  <c r="B84" i="50"/>
  <c r="A84" i="50"/>
  <c r="B449" i="50"/>
  <c r="A449" i="50"/>
  <c r="B377" i="50"/>
  <c r="A377" i="50"/>
  <c r="A305" i="50"/>
  <c r="B305" i="50"/>
  <c r="B233" i="50"/>
  <c r="A233" i="50"/>
  <c r="A161" i="50"/>
  <c r="B161" i="50"/>
  <c r="B89" i="50"/>
  <c r="A89" i="50"/>
  <c r="A17" i="50"/>
  <c r="B17" i="50"/>
  <c r="A280" i="50"/>
  <c r="B280" i="50"/>
  <c r="B208" i="50"/>
  <c r="A208" i="50"/>
  <c r="B136" i="50"/>
  <c r="A136" i="50"/>
  <c r="B64" i="50"/>
  <c r="A64" i="50"/>
  <c r="B141" i="50"/>
  <c r="A141" i="50"/>
  <c r="B69" i="50"/>
  <c r="A69" i="50"/>
  <c r="A332" i="50"/>
  <c r="B332" i="50"/>
  <c r="A254" i="50"/>
  <c r="B254" i="50"/>
  <c r="A182" i="50"/>
  <c r="B182" i="50"/>
  <c r="A146" i="50"/>
  <c r="B146" i="50"/>
  <c r="B74" i="50"/>
  <c r="A74" i="50"/>
  <c r="B450" i="50"/>
  <c r="A450" i="50"/>
  <c r="A282" i="50"/>
  <c r="B282" i="50"/>
  <c r="A225" i="50"/>
  <c r="B225" i="50"/>
  <c r="B426" i="50"/>
  <c r="A426" i="50"/>
  <c r="A294" i="50"/>
  <c r="B294" i="50"/>
  <c r="B459" i="50"/>
  <c r="A459" i="50"/>
  <c r="A336" i="50"/>
  <c r="B336" i="50"/>
  <c r="A315" i="50"/>
  <c r="B315" i="50"/>
  <c r="B489" i="50"/>
  <c r="A489" i="50"/>
  <c r="B398" i="50"/>
  <c r="A398" i="50"/>
  <c r="A237" i="50"/>
  <c r="B237" i="50"/>
  <c r="B387" i="50"/>
  <c r="A387" i="50"/>
  <c r="B60" i="50"/>
  <c r="A60" i="50"/>
  <c r="B376" i="50"/>
  <c r="A376" i="50"/>
  <c r="A195" i="50"/>
  <c r="B195" i="50"/>
  <c r="B458" i="50"/>
  <c r="A458" i="50"/>
  <c r="A210" i="50"/>
  <c r="B210" i="50"/>
  <c r="B443" i="50"/>
  <c r="A443" i="50"/>
  <c r="B371" i="50"/>
  <c r="A371" i="50"/>
  <c r="A299" i="50"/>
  <c r="B299" i="50"/>
  <c r="B227" i="50"/>
  <c r="A227" i="50"/>
  <c r="A155" i="50"/>
  <c r="B155" i="50"/>
  <c r="B83" i="50"/>
  <c r="A83" i="50"/>
  <c r="B11" i="50"/>
  <c r="A11" i="50"/>
  <c r="A310" i="50"/>
  <c r="B310" i="50"/>
  <c r="A238" i="50"/>
  <c r="B238" i="50"/>
  <c r="B166" i="50"/>
  <c r="A166" i="50"/>
  <c r="B94" i="50"/>
  <c r="A94" i="50"/>
  <c r="A22" i="50"/>
  <c r="B22" i="50"/>
  <c r="B99" i="50"/>
  <c r="A99" i="50"/>
  <c r="A27" i="50"/>
  <c r="B27" i="50"/>
  <c r="A284" i="50"/>
  <c r="B284" i="50"/>
  <c r="A212" i="50"/>
  <c r="B212" i="50"/>
  <c r="B104" i="50"/>
  <c r="A104" i="50"/>
  <c r="B456" i="50"/>
  <c r="A456" i="50"/>
  <c r="B382" i="50"/>
  <c r="A382" i="50"/>
  <c r="B471" i="50"/>
  <c r="A471" i="50"/>
  <c r="B417" i="50"/>
  <c r="A417" i="50"/>
  <c r="B363" i="50"/>
  <c r="A363" i="50"/>
  <c r="A168" i="50"/>
  <c r="B168" i="50"/>
  <c r="B405" i="50"/>
  <c r="A405" i="50"/>
  <c r="B474" i="50"/>
  <c r="A474" i="50"/>
  <c r="A264" i="50"/>
  <c r="B264" i="50"/>
  <c r="B410" i="50"/>
  <c r="A410" i="50"/>
  <c r="A279" i="50"/>
  <c r="B279" i="50"/>
  <c r="B496" i="50"/>
  <c r="A496" i="50"/>
  <c r="B442" i="50"/>
  <c r="A442" i="50"/>
  <c r="B388" i="50"/>
  <c r="A388" i="50"/>
  <c r="A327" i="50"/>
  <c r="B327" i="50"/>
  <c r="A219" i="50"/>
  <c r="B219" i="50"/>
  <c r="B66" i="50"/>
  <c r="A66" i="50"/>
  <c r="B360" i="50"/>
  <c r="A360" i="50"/>
  <c r="A198" i="50"/>
  <c r="B198" i="50"/>
  <c r="B24" i="50"/>
  <c r="A24" i="50"/>
  <c r="B484" i="50"/>
  <c r="A484" i="50"/>
  <c r="B368" i="50"/>
  <c r="A368" i="50"/>
  <c r="A285" i="50"/>
  <c r="B285" i="50"/>
  <c r="A177" i="50"/>
  <c r="B177" i="50"/>
  <c r="B477" i="50"/>
  <c r="A477" i="50"/>
  <c r="B412" i="50"/>
  <c r="A412" i="50"/>
  <c r="A357" i="50"/>
  <c r="B357" i="50"/>
  <c r="A192" i="50"/>
  <c r="B192" i="50"/>
  <c r="A12" i="50"/>
  <c r="B12" i="50"/>
  <c r="B473" i="50"/>
  <c r="A473" i="50"/>
  <c r="B437" i="50"/>
  <c r="A437" i="50"/>
  <c r="B401" i="50"/>
  <c r="A401" i="50"/>
  <c r="B365" i="50"/>
  <c r="A365" i="50"/>
  <c r="A329" i="50"/>
  <c r="B329" i="50"/>
  <c r="A293" i="50"/>
  <c r="B293" i="50"/>
  <c r="A257" i="50"/>
  <c r="B257" i="50"/>
  <c r="A221" i="50"/>
  <c r="B221" i="50"/>
  <c r="A185" i="50"/>
  <c r="B185" i="50"/>
  <c r="A149" i="50"/>
  <c r="B149" i="50"/>
  <c r="B113" i="50"/>
  <c r="A113" i="50"/>
  <c r="B77" i="50"/>
  <c r="A77" i="50"/>
  <c r="A41" i="50"/>
  <c r="B41" i="50"/>
  <c r="A340" i="50"/>
  <c r="B340" i="50"/>
  <c r="A304" i="50"/>
  <c r="B304" i="50"/>
  <c r="A268" i="50"/>
  <c r="B268" i="50"/>
  <c r="B232" i="50"/>
  <c r="A232" i="50"/>
  <c r="B196" i="50"/>
  <c r="A196" i="50"/>
  <c r="B160" i="50"/>
  <c r="A160" i="50"/>
  <c r="B124" i="50"/>
  <c r="A124" i="50"/>
  <c r="B88" i="50"/>
  <c r="A88" i="50"/>
  <c r="B52" i="50"/>
  <c r="A52" i="50"/>
  <c r="B16" i="50"/>
  <c r="A16" i="50"/>
  <c r="B129" i="50"/>
  <c r="A129" i="50"/>
  <c r="B93" i="50"/>
  <c r="A93" i="50"/>
  <c r="B57" i="50"/>
  <c r="A57" i="50"/>
  <c r="B21" i="50"/>
  <c r="A21" i="50"/>
  <c r="A314" i="50"/>
  <c r="B314" i="50"/>
  <c r="A278" i="50"/>
  <c r="B278" i="50"/>
  <c r="A242" i="50"/>
  <c r="B242" i="50"/>
  <c r="A206" i="50"/>
  <c r="B206" i="50"/>
  <c r="A170" i="50"/>
  <c r="B170" i="50"/>
  <c r="B134" i="50"/>
  <c r="A134" i="50"/>
  <c r="B98" i="50"/>
  <c r="A98" i="50"/>
  <c r="A288" i="50"/>
  <c r="B288" i="50"/>
  <c r="B429" i="50"/>
  <c r="A429" i="50"/>
  <c r="B482" i="50"/>
  <c r="A482" i="50"/>
  <c r="A356" i="50"/>
  <c r="B356" i="50"/>
  <c r="A171" i="50"/>
  <c r="B171" i="50"/>
  <c r="B462" i="50"/>
  <c r="A462" i="50"/>
  <c r="B408" i="50"/>
  <c r="A408" i="50"/>
  <c r="A354" i="50"/>
  <c r="B354" i="50"/>
  <c r="A258" i="50"/>
  <c r="B258" i="50"/>
  <c r="A144" i="50"/>
  <c r="B144" i="50"/>
  <c r="A339" i="50"/>
  <c r="B339" i="50"/>
  <c r="B447" i="50"/>
  <c r="A447" i="50"/>
  <c r="B490" i="50"/>
  <c r="A490" i="50"/>
  <c r="B392" i="50"/>
  <c r="A392" i="50"/>
  <c r="A243" i="50"/>
  <c r="B243" i="50"/>
  <c r="B488" i="50"/>
  <c r="A488" i="50"/>
  <c r="B434" i="50"/>
  <c r="A434" i="50"/>
  <c r="B380" i="50"/>
  <c r="A380" i="50"/>
  <c r="A309" i="50"/>
  <c r="B309" i="50"/>
  <c r="A201" i="50"/>
  <c r="B201" i="50"/>
  <c r="B30" i="50"/>
  <c r="A30" i="50"/>
  <c r="A324" i="50"/>
  <c r="B324" i="50"/>
  <c r="A180" i="50"/>
  <c r="B180" i="50"/>
  <c r="B486" i="50"/>
  <c r="A486" i="50"/>
  <c r="B448" i="50"/>
  <c r="A448" i="50"/>
  <c r="A358" i="50"/>
  <c r="B358" i="50"/>
  <c r="A267" i="50"/>
  <c r="B267" i="50"/>
  <c r="A159" i="50"/>
  <c r="B159" i="50"/>
  <c r="B423" i="50"/>
  <c r="A423" i="50"/>
  <c r="B483" i="50"/>
  <c r="A483" i="50"/>
  <c r="A318" i="50"/>
  <c r="B318" i="50"/>
  <c r="A174" i="50"/>
  <c r="B174" i="50"/>
  <c r="B503" i="50"/>
  <c r="A503" i="50"/>
  <c r="B467" i="50"/>
  <c r="A467" i="50"/>
  <c r="B431" i="50"/>
  <c r="A431" i="50"/>
  <c r="B395" i="50"/>
  <c r="A395" i="50"/>
  <c r="A359" i="50"/>
  <c r="B359" i="50"/>
  <c r="A323" i="50"/>
  <c r="B323" i="50"/>
  <c r="A287" i="50"/>
  <c r="B287" i="50"/>
  <c r="A251" i="50"/>
  <c r="B251" i="50"/>
  <c r="A215" i="50"/>
  <c r="B215" i="50"/>
  <c r="A179" i="50"/>
  <c r="B179" i="50"/>
  <c r="A143" i="50"/>
  <c r="B143" i="50"/>
  <c r="B107" i="50"/>
  <c r="A107" i="50"/>
  <c r="B71" i="50"/>
  <c r="A71" i="50"/>
  <c r="A35" i="50"/>
  <c r="B35" i="50"/>
  <c r="A334" i="50"/>
  <c r="B334" i="50"/>
  <c r="A298" i="50"/>
  <c r="B298" i="50"/>
  <c r="A262" i="50"/>
  <c r="B262" i="50"/>
  <c r="B226" i="50"/>
  <c r="A226" i="50"/>
  <c r="B190" i="50"/>
  <c r="A190" i="50"/>
  <c r="B154" i="50"/>
  <c r="A154" i="50"/>
  <c r="B118" i="50"/>
  <c r="A118" i="50"/>
  <c r="B82" i="50"/>
  <c r="A82" i="50"/>
  <c r="B46" i="50"/>
  <c r="A46" i="50"/>
  <c r="B10" i="50"/>
  <c r="A10" i="50"/>
  <c r="B123" i="50"/>
  <c r="A123" i="50"/>
  <c r="B87" i="50"/>
  <c r="A87" i="50"/>
  <c r="B51" i="50"/>
  <c r="A51" i="50"/>
  <c r="B15" i="50"/>
  <c r="A15" i="50"/>
  <c r="A308" i="50"/>
  <c r="B308" i="50"/>
  <c r="A272" i="50"/>
  <c r="B272" i="50"/>
  <c r="A236" i="50"/>
  <c r="B236" i="50"/>
  <c r="A200" i="50"/>
  <c r="B200" i="50"/>
  <c r="A164" i="50"/>
  <c r="B164" i="50"/>
  <c r="B128" i="50"/>
  <c r="A128" i="50"/>
  <c r="B92" i="50"/>
  <c r="A92" i="50"/>
  <c r="B476" i="50"/>
  <c r="A476" i="50"/>
  <c r="B402" i="50"/>
  <c r="A402" i="50"/>
  <c r="B464" i="50"/>
  <c r="A464" i="50"/>
  <c r="A333" i="50"/>
  <c r="B333" i="50"/>
  <c r="B114" i="50"/>
  <c r="A114" i="50"/>
  <c r="B453" i="50"/>
  <c r="A453" i="50"/>
  <c r="B399" i="50"/>
  <c r="A399" i="50"/>
  <c r="A345" i="50"/>
  <c r="B345" i="50"/>
  <c r="A240" i="50"/>
  <c r="B240" i="50"/>
  <c r="B108" i="50"/>
  <c r="A108" i="50"/>
  <c r="B502" i="50"/>
  <c r="A502" i="50"/>
  <c r="B420" i="50"/>
  <c r="A420" i="50"/>
  <c r="B472" i="50"/>
  <c r="A472" i="50"/>
  <c r="B374" i="50"/>
  <c r="A374" i="50"/>
  <c r="A207" i="50"/>
  <c r="B207" i="50"/>
  <c r="B478" i="50"/>
  <c r="A478" i="50"/>
  <c r="B424" i="50"/>
  <c r="A424" i="50"/>
  <c r="B370" i="50"/>
  <c r="A370" i="50"/>
  <c r="A291" i="50"/>
  <c r="B291" i="50"/>
  <c r="A183" i="50"/>
  <c r="B183" i="50"/>
  <c r="B504" i="50"/>
  <c r="A504" i="50"/>
  <c r="A270" i="50"/>
  <c r="B270" i="50"/>
  <c r="A162" i="50"/>
  <c r="B162" i="50"/>
  <c r="B441" i="50"/>
  <c r="A441" i="50"/>
  <c r="B422" i="50"/>
  <c r="A422" i="50"/>
  <c r="A350" i="50"/>
  <c r="B350" i="50"/>
  <c r="A249" i="50"/>
  <c r="B249" i="50"/>
  <c r="B126" i="50"/>
  <c r="A126" i="50"/>
  <c r="B378" i="50"/>
  <c r="A378" i="50"/>
  <c r="B465" i="50"/>
  <c r="A465" i="50"/>
  <c r="A300" i="50"/>
  <c r="B300" i="50"/>
  <c r="A156" i="50"/>
  <c r="B156" i="50"/>
  <c r="B497" i="50"/>
  <c r="A497" i="50"/>
  <c r="B461" i="50"/>
  <c r="A461" i="50"/>
  <c r="B425" i="50"/>
  <c r="A425" i="50"/>
  <c r="B389" i="50"/>
  <c r="A389" i="50"/>
  <c r="A353" i="50"/>
  <c r="B353" i="50"/>
  <c r="A317" i="50"/>
  <c r="B317" i="50"/>
  <c r="A281" i="50"/>
  <c r="B281" i="50"/>
  <c r="A245" i="50"/>
  <c r="B245" i="50"/>
  <c r="A209" i="50"/>
  <c r="B209" i="50"/>
  <c r="A173" i="50"/>
  <c r="B173" i="50"/>
  <c r="B137" i="50"/>
  <c r="A137" i="50"/>
  <c r="B101" i="50"/>
  <c r="A101" i="50"/>
  <c r="B65" i="50"/>
  <c r="A65" i="50"/>
  <c r="B29" i="50"/>
  <c r="A29" i="50"/>
  <c r="A328" i="50"/>
  <c r="B328" i="50"/>
  <c r="A292" i="50"/>
  <c r="B292" i="50"/>
  <c r="A256" i="50"/>
  <c r="B256" i="50"/>
  <c r="B220" i="50"/>
  <c r="A220" i="50"/>
  <c r="B184" i="50"/>
  <c r="A184" i="50"/>
  <c r="B148" i="50"/>
  <c r="A148" i="50"/>
  <c r="B112" i="50"/>
  <c r="A112" i="50"/>
  <c r="B76" i="50"/>
  <c r="A76" i="50"/>
  <c r="B40" i="50"/>
  <c r="A40" i="50"/>
  <c r="A153" i="50"/>
  <c r="B153" i="50"/>
  <c r="B117" i="50"/>
  <c r="A117" i="50"/>
  <c r="B81" i="50"/>
  <c r="A81" i="50"/>
  <c r="A45" i="50"/>
  <c r="B45" i="50"/>
  <c r="B9" i="50"/>
  <c r="A9" i="50"/>
  <c r="A302" i="50"/>
  <c r="B302" i="50"/>
  <c r="A266" i="50"/>
  <c r="B266" i="50"/>
  <c r="B230" i="50"/>
  <c r="A230" i="50"/>
  <c r="A194" i="50"/>
  <c r="B194" i="50"/>
  <c r="A158" i="50"/>
  <c r="B158" i="50"/>
  <c r="B122" i="50"/>
  <c r="A122" i="50"/>
  <c r="B86" i="50"/>
  <c r="A86" i="50"/>
  <c r="B50" i="50"/>
  <c r="A50" i="50"/>
  <c r="A14" i="50"/>
  <c r="B14" i="50"/>
  <c r="B487" i="50"/>
  <c r="A487" i="50"/>
  <c r="B451" i="50"/>
  <c r="A451" i="50"/>
  <c r="B415" i="50"/>
  <c r="A415" i="50"/>
  <c r="B379" i="50"/>
  <c r="A379" i="50"/>
  <c r="A343" i="50"/>
  <c r="B343" i="50"/>
  <c r="A307" i="50"/>
  <c r="B307" i="50"/>
  <c r="A271" i="50"/>
  <c r="B271" i="50"/>
  <c r="A235" i="50"/>
  <c r="B235" i="50"/>
  <c r="B199" i="50"/>
  <c r="A199" i="50"/>
  <c r="B163" i="50"/>
  <c r="A163" i="50"/>
  <c r="B127" i="50"/>
  <c r="A127" i="50"/>
  <c r="B91" i="50"/>
  <c r="A91" i="50"/>
  <c r="B55" i="50"/>
  <c r="A55" i="50"/>
  <c r="B19" i="50"/>
  <c r="A19" i="50"/>
  <c r="B44" i="50"/>
  <c r="A44" i="50"/>
  <c r="A8" i="50"/>
  <c r="B8" i="50"/>
  <c r="B481" i="50"/>
  <c r="A481" i="50"/>
  <c r="B445" i="50"/>
  <c r="A445" i="50"/>
  <c r="B409" i="50"/>
  <c r="A409" i="50"/>
  <c r="B373" i="50"/>
  <c r="A373" i="50"/>
  <c r="A337" i="50"/>
  <c r="B337" i="50"/>
  <c r="A301" i="50"/>
  <c r="B301" i="50"/>
  <c r="A265" i="50"/>
  <c r="B265" i="50"/>
  <c r="B229" i="50"/>
  <c r="A229" i="50"/>
  <c r="B193" i="50"/>
  <c r="A193" i="50"/>
  <c r="B157" i="50"/>
  <c r="A157" i="50"/>
  <c r="B121" i="50"/>
  <c r="A121" i="50"/>
  <c r="B85" i="50"/>
  <c r="A85" i="50"/>
  <c r="B49" i="50"/>
  <c r="A49" i="50"/>
  <c r="B13" i="50"/>
  <c r="A13" i="50"/>
  <c r="B38" i="50"/>
  <c r="A38" i="50"/>
  <c r="A320" i="50"/>
  <c r="B320" i="50"/>
  <c r="B475" i="50"/>
  <c r="A475" i="50"/>
  <c r="B439" i="50"/>
  <c r="A439" i="50"/>
  <c r="B403" i="50"/>
  <c r="A403" i="50"/>
  <c r="B367" i="50"/>
  <c r="A367" i="50"/>
  <c r="A331" i="50"/>
  <c r="B331" i="50"/>
  <c r="A295" i="50"/>
  <c r="B295" i="50"/>
  <c r="A259" i="50"/>
  <c r="B259" i="50"/>
  <c r="B223" i="50"/>
  <c r="A223" i="50"/>
  <c r="B187" i="50"/>
  <c r="A187" i="50"/>
  <c r="B151" i="50"/>
  <c r="A151" i="50"/>
  <c r="B115" i="50"/>
  <c r="A115" i="50"/>
  <c r="B79" i="50"/>
  <c r="A79" i="50"/>
  <c r="B43" i="50"/>
  <c r="A43" i="50"/>
  <c r="B32" i="50"/>
  <c r="A32" i="50"/>
  <c r="B505" i="50"/>
  <c r="A505" i="50"/>
  <c r="B469" i="50"/>
  <c r="A469" i="50"/>
  <c r="B433" i="50"/>
  <c r="A433" i="50"/>
  <c r="B397" i="50"/>
  <c r="A397" i="50"/>
  <c r="B361" i="50"/>
  <c r="A361" i="50"/>
  <c r="A325" i="50"/>
  <c r="B325" i="50"/>
  <c r="A289" i="50"/>
  <c r="B289" i="50"/>
  <c r="A253" i="50"/>
  <c r="B253" i="50"/>
  <c r="B217" i="50"/>
  <c r="A217" i="50"/>
  <c r="B181" i="50"/>
  <c r="A181" i="50"/>
  <c r="B145" i="50"/>
  <c r="A145" i="50"/>
  <c r="B109" i="50"/>
  <c r="A109" i="50"/>
  <c r="B73" i="50"/>
  <c r="A73" i="50"/>
  <c r="B37" i="50"/>
  <c r="A37" i="50"/>
  <c r="B7" i="50"/>
  <c r="A7" i="50"/>
  <c r="A6" i="50"/>
  <c r="B6" i="50"/>
  <c r="A10" i="35"/>
  <c r="B24" i="49"/>
  <c r="H102" i="49"/>
  <c r="F102" i="49" s="1"/>
  <c r="K17" i="1" a="1"/>
  <c r="K17" i="1" s="1"/>
  <c r="K18" i="1" s="1" a="1"/>
  <c r="K18" i="1" s="1"/>
  <c r="K19" i="1" s="1" a="1"/>
  <c r="K19" i="1" s="1"/>
  <c r="K20" i="1" s="1" a="1"/>
  <c r="K20" i="1" s="1"/>
  <c r="F38" i="43"/>
  <c r="F7" i="42" s="1"/>
  <c r="H8" i="43"/>
  <c r="H38" i="43" s="1"/>
  <c r="M39" i="43" s="1"/>
  <c r="G38" i="43"/>
  <c r="G7" i="42" s="1"/>
  <c r="H8" i="42"/>
  <c r="H38" i="42" s="1"/>
  <c r="G38" i="42"/>
  <c r="L29" i="38" a="1"/>
  <c r="L29" i="38" s="1"/>
  <c r="L30" i="38" s="1" a="1"/>
  <c r="L30" i="38" s="1"/>
  <c r="L31" i="38" s="1" a="1"/>
  <c r="L31" i="38" s="1"/>
  <c r="L32" i="38" s="1" a="1"/>
  <c r="L32" i="38" s="1"/>
  <c r="L33" i="38" s="1" a="1"/>
  <c r="L33" i="38" s="1"/>
  <c r="L34" i="38" s="1" a="1"/>
  <c r="L34" i="38" s="1"/>
  <c r="L35" i="38" s="1" a="1"/>
  <c r="L35" i="38" s="1"/>
  <c r="L36" i="38" s="1" a="1"/>
  <c r="L36" i="38" s="1"/>
  <c r="D22" i="38"/>
  <c r="B22" i="38"/>
  <c r="K34" i="38" a="1"/>
  <c r="K34" i="38" s="1"/>
  <c r="B7" i="38"/>
  <c r="D7" i="38"/>
  <c r="E18" i="38"/>
  <c r="E19" i="38"/>
  <c r="L17" i="1" a="1"/>
  <c r="L17" i="1" s="1"/>
  <c r="D21" i="1" s="1"/>
  <c r="D20" i="1"/>
  <c r="B20" i="1"/>
  <c r="D6" i="1"/>
  <c r="B6" i="1"/>
  <c r="K7" i="50" l="1"/>
  <c r="S7" i="50"/>
  <c r="C7" i="50"/>
  <c r="Y8" i="50"/>
  <c r="Z7" i="50"/>
  <c r="F103" i="49"/>
  <c r="K21" i="1" a="1"/>
  <c r="K21" i="1" s="1"/>
  <c r="B11" i="1" s="1"/>
  <c r="D10" i="1"/>
  <c r="H7" i="42"/>
  <c r="F24" i="38"/>
  <c r="H24" i="38"/>
  <c r="H23" i="38"/>
  <c r="F23" i="38"/>
  <c r="H22" i="38"/>
  <c r="F22" i="38"/>
  <c r="F21" i="38"/>
  <c r="H21" i="38"/>
  <c r="F20" i="38"/>
  <c r="H20" i="38"/>
  <c r="D25" i="38"/>
  <c r="B25" i="38"/>
  <c r="D24" i="38"/>
  <c r="B24" i="38"/>
  <c r="B23" i="38"/>
  <c r="D23" i="38"/>
  <c r="K35" i="38" a="1"/>
  <c r="K35" i="38" s="1"/>
  <c r="D8" i="38"/>
  <c r="B8" i="38"/>
  <c r="L18" i="1" a="1"/>
  <c r="L18" i="1" s="1"/>
  <c r="D22" i="1" s="1"/>
  <c r="B21" i="1"/>
  <c r="D7" i="1"/>
  <c r="B7" i="1"/>
  <c r="B8" i="1"/>
  <c r="D8" i="1"/>
  <c r="S8" i="50" l="1"/>
  <c r="C8" i="50"/>
  <c r="Y9" i="50"/>
  <c r="Z8" i="50"/>
  <c r="F104" i="49"/>
  <c r="F105" i="49" s="1"/>
  <c r="F106" i="49" s="1"/>
  <c r="F107" i="49" s="1"/>
  <c r="F108" i="49" s="1"/>
  <c r="F109" i="49" s="1"/>
  <c r="K22" i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H13" i="1" s="1"/>
  <c r="K36" i="38" a="1"/>
  <c r="K36" i="38" s="1"/>
  <c r="B9" i="38"/>
  <c r="D9" i="38"/>
  <c r="K33" i="1" a="1"/>
  <c r="K33" i="1" s="1"/>
  <c r="K34" i="1" s="1" a="1"/>
  <c r="K34" i="1" s="1"/>
  <c r="K35" i="1" s="1" a="1"/>
  <c r="K35" i="1" s="1"/>
  <c r="K36" i="1" s="1" a="1"/>
  <c r="K36" i="1" s="1"/>
  <c r="K37" i="1" s="1" a="1"/>
  <c r="K37" i="1" s="1"/>
  <c r="K38" i="1" s="1" a="1"/>
  <c r="K38" i="1" s="1"/>
  <c r="K39" i="1" s="1" a="1"/>
  <c r="K39" i="1" s="1"/>
  <c r="K40" i="1" s="1" a="1"/>
  <c r="K40" i="1" s="1"/>
  <c r="K41" i="1" s="1" a="1"/>
  <c r="K41" i="1" s="1"/>
  <c r="K42" i="1" s="1" a="1"/>
  <c r="K42" i="1" s="1"/>
  <c r="K43" i="1" s="1" a="1"/>
  <c r="K43" i="1" s="1"/>
  <c r="K44" i="1" s="1" a="1"/>
  <c r="K44" i="1" s="1"/>
  <c r="K45" i="1" s="1" a="1"/>
  <c r="K45" i="1" s="1"/>
  <c r="K46" i="1" s="1" a="1"/>
  <c r="K46" i="1" s="1"/>
  <c r="K47" i="1" s="1" a="1"/>
  <c r="K47" i="1" s="1"/>
  <c r="K48" i="1" s="1" a="1"/>
  <c r="K48" i="1" s="1"/>
  <c r="B22" i="1"/>
  <c r="L19" i="1" a="1"/>
  <c r="L19" i="1" s="1"/>
  <c r="D23" i="1" s="1"/>
  <c r="B9" i="1"/>
  <c r="D9" i="1"/>
  <c r="C9" i="50" l="1"/>
  <c r="Y10" i="50"/>
  <c r="Z9" i="50"/>
  <c r="H122" i="49"/>
  <c r="F122" i="49" s="1"/>
  <c r="F13" i="1"/>
  <c r="K37" i="38" a="1"/>
  <c r="K37" i="38" s="1"/>
  <c r="D10" i="38"/>
  <c r="B10" i="38"/>
  <c r="L20" i="1" a="1"/>
  <c r="L20" i="1" s="1"/>
  <c r="D24" i="1" s="1"/>
  <c r="B23" i="1"/>
  <c r="D11" i="1"/>
  <c r="B10" i="1"/>
  <c r="C10" i="50" l="1"/>
  <c r="Y11" i="50"/>
  <c r="O11" i="50" s="1"/>
  <c r="Z10" i="50"/>
  <c r="F123" i="49"/>
  <c r="K38" i="38" a="1"/>
  <c r="K38" i="38" s="1"/>
  <c r="D11" i="38"/>
  <c r="B11" i="38"/>
  <c r="B24" i="1"/>
  <c r="L21" i="1" a="1"/>
  <c r="L21" i="1" s="1"/>
  <c r="D25" i="1" s="1"/>
  <c r="B12" i="1"/>
  <c r="D12" i="1"/>
  <c r="K11" i="50" l="1"/>
  <c r="C11" i="50"/>
  <c r="Y12" i="50"/>
  <c r="O12" i="50" s="1"/>
  <c r="Z11" i="50"/>
  <c r="F124" i="49"/>
  <c r="F125" i="49" s="1"/>
  <c r="F126" i="49" s="1"/>
  <c r="F127" i="49" s="1"/>
  <c r="F128" i="49" s="1"/>
  <c r="F129" i="49" s="1"/>
  <c r="K39" i="38" a="1"/>
  <c r="K39" i="38" s="1"/>
  <c r="D12" i="38"/>
  <c r="B12" i="38"/>
  <c r="L22" i="1" a="1"/>
  <c r="L22" i="1" s="1"/>
  <c r="H20" i="1" s="1"/>
  <c r="B25" i="1"/>
  <c r="D13" i="1"/>
  <c r="B13" i="1"/>
  <c r="K12" i="50" l="1"/>
  <c r="C12" i="50"/>
  <c r="Y13" i="50"/>
  <c r="O13" i="50" s="1"/>
  <c r="Z12" i="50"/>
  <c r="H142" i="49"/>
  <c r="F142" i="49" s="1"/>
  <c r="K40" i="38" a="1"/>
  <c r="K40" i="38" s="1"/>
  <c r="D13" i="38"/>
  <c r="B13" i="38"/>
  <c r="F20" i="1"/>
  <c r="L23" i="1" a="1"/>
  <c r="L23" i="1" s="1"/>
  <c r="H21" i="1" s="1"/>
  <c r="D14" i="1"/>
  <c r="B14" i="1"/>
  <c r="K13" i="50" l="1"/>
  <c r="S13" i="50"/>
  <c r="C13" i="50"/>
  <c r="Y14" i="50"/>
  <c r="O14" i="50" s="1"/>
  <c r="Z13" i="50"/>
  <c r="F143" i="49"/>
  <c r="F144" i="49" s="1"/>
  <c r="F145" i="49" s="1"/>
  <c r="F146" i="49" s="1"/>
  <c r="F147" i="49" s="1"/>
  <c r="F148" i="49" s="1"/>
  <c r="F149" i="49" s="1"/>
  <c r="K41" i="38" a="1"/>
  <c r="K41" i="38" s="1"/>
  <c r="B14" i="38"/>
  <c r="D14" i="38"/>
  <c r="F21" i="1"/>
  <c r="L24" i="1" a="1"/>
  <c r="L24" i="1" s="1"/>
  <c r="H22" i="1" s="1"/>
  <c r="H6" i="1"/>
  <c r="F6" i="1"/>
  <c r="K14" i="50" l="1"/>
  <c r="S14" i="50"/>
  <c r="C14" i="50"/>
  <c r="Y15" i="50"/>
  <c r="O15" i="50" s="1"/>
  <c r="Z14" i="50"/>
  <c r="H162" i="49"/>
  <c r="F162" i="49" s="1"/>
  <c r="K42" i="38" a="1"/>
  <c r="K42" i="38" s="1"/>
  <c r="F6" i="38"/>
  <c r="H6" i="38"/>
  <c r="F22" i="1"/>
  <c r="L25" i="1" a="1"/>
  <c r="L25" i="1" s="1"/>
  <c r="F23" i="1" s="1"/>
  <c r="F7" i="1"/>
  <c r="H7" i="1"/>
  <c r="K15" i="50" l="1"/>
  <c r="S15" i="50"/>
  <c r="C15" i="50"/>
  <c r="Y16" i="50"/>
  <c r="O16" i="50" s="1"/>
  <c r="Z15" i="50"/>
  <c r="F163" i="49"/>
  <c r="F164" i="49" s="1"/>
  <c r="F165" i="49" s="1"/>
  <c r="F166" i="49" s="1"/>
  <c r="F167" i="49" s="1"/>
  <c r="F168" i="49" s="1"/>
  <c r="F169" i="49" s="1"/>
  <c r="K43" i="38" a="1"/>
  <c r="K43" i="38" s="1"/>
  <c r="F7" i="38"/>
  <c r="H7" i="38"/>
  <c r="H23" i="1"/>
  <c r="L26" i="1" a="1"/>
  <c r="L26" i="1" s="1"/>
  <c r="L27" i="1" s="1" a="1"/>
  <c r="L27" i="1" s="1"/>
  <c r="L28" i="1" s="1" a="1"/>
  <c r="L28" i="1" s="1"/>
  <c r="L29" i="1" s="1" a="1"/>
  <c r="L29" i="1" s="1"/>
  <c r="L30" i="1" s="1" a="1"/>
  <c r="L30" i="1" s="1"/>
  <c r="L31" i="1" s="1" a="1"/>
  <c r="L31" i="1" s="1"/>
  <c r="L32" i="1" s="1" a="1"/>
  <c r="L32" i="1" s="1"/>
  <c r="L33" i="1" s="1" a="1"/>
  <c r="L33" i="1" s="1"/>
  <c r="L34" i="1" s="1" a="1"/>
  <c r="L34" i="1" s="1"/>
  <c r="L35" i="1" s="1" a="1"/>
  <c r="L35" i="1" s="1"/>
  <c r="L36" i="1" s="1" a="1"/>
  <c r="L36" i="1" s="1"/>
  <c r="F8" i="1"/>
  <c r="H8" i="1"/>
  <c r="K16" i="50" l="1"/>
  <c r="S16" i="50"/>
  <c r="C16" i="50"/>
  <c r="Y17" i="50"/>
  <c r="O17" i="50" s="1"/>
  <c r="Z16" i="50"/>
  <c r="H182" i="49"/>
  <c r="F182" i="49" s="1"/>
  <c r="F183" i="49" s="1"/>
  <c r="F184" i="49" s="1"/>
  <c r="F185" i="49" s="1"/>
  <c r="F186" i="49" s="1"/>
  <c r="F187" i="49" s="1"/>
  <c r="F188" i="49" s="1"/>
  <c r="F189" i="49" s="1"/>
  <c r="F190" i="49" s="1"/>
  <c r="F191" i="49" s="1"/>
  <c r="K44" i="38" a="1"/>
  <c r="K44" i="38" s="1"/>
  <c r="H8" i="38"/>
  <c r="F8" i="38"/>
  <c r="F24" i="1"/>
  <c r="H24" i="1"/>
  <c r="H25" i="1" s="1"/>
  <c r="H9" i="1"/>
  <c r="F9" i="1"/>
  <c r="K17" i="50" l="1"/>
  <c r="S17" i="50"/>
  <c r="C17" i="50"/>
  <c r="Y18" i="50"/>
  <c r="O18" i="50" s="1"/>
  <c r="Z17" i="50"/>
  <c r="H202" i="49"/>
  <c r="F202" i="49" s="1"/>
  <c r="F203" i="49" s="1"/>
  <c r="F204" i="49" s="1"/>
  <c r="F205" i="49" s="1"/>
  <c r="F206" i="49" s="1"/>
  <c r="F207" i="49" s="1"/>
  <c r="F208" i="49" s="1"/>
  <c r="F209" i="49" s="1"/>
  <c r="K45" i="38" a="1"/>
  <c r="K45" i="38" s="1"/>
  <c r="H9" i="38"/>
  <c r="F9" i="38"/>
  <c r="F10" i="1"/>
  <c r="H10" i="1"/>
  <c r="K18" i="50" l="1"/>
  <c r="S18" i="50"/>
  <c r="C18" i="50"/>
  <c r="Y19" i="50"/>
  <c r="O19" i="50" s="1"/>
  <c r="Z18" i="50"/>
  <c r="F11" i="35"/>
  <c r="F9" i="35"/>
  <c r="F10" i="35"/>
  <c r="F14" i="35"/>
  <c r="F12" i="35"/>
  <c r="F13" i="35"/>
  <c r="F307" i="35"/>
  <c r="F236" i="35"/>
  <c r="F82" i="35"/>
  <c r="F56" i="35"/>
  <c r="F274" i="35"/>
  <c r="F111" i="35"/>
  <c r="F65" i="35"/>
  <c r="F103" i="35"/>
  <c r="F146" i="35"/>
  <c r="F47" i="35"/>
  <c r="F57" i="35"/>
  <c r="F100" i="35"/>
  <c r="F234" i="35"/>
  <c r="F301" i="35"/>
  <c r="F73" i="35"/>
  <c r="F295" i="35"/>
  <c r="F141" i="35"/>
  <c r="F135" i="35"/>
  <c r="F85" i="35"/>
  <c r="F304" i="35"/>
  <c r="F240" i="35"/>
  <c r="F18" i="35"/>
  <c r="F198" i="35"/>
  <c r="F54" i="35"/>
  <c r="F117" i="35"/>
  <c r="F290" i="35"/>
  <c r="F36" i="35"/>
  <c r="F22" i="35"/>
  <c r="F97" i="35"/>
  <c r="F62" i="35"/>
  <c r="F49" i="35"/>
  <c r="F150" i="35"/>
  <c r="F31" i="35"/>
  <c r="F148" i="35"/>
  <c r="F287" i="35"/>
  <c r="F248" i="35"/>
  <c r="F243" i="35"/>
  <c r="F183" i="35"/>
  <c r="F112" i="35"/>
  <c r="F279" i="35"/>
  <c r="F238" i="35"/>
  <c r="F143" i="35"/>
  <c r="F76" i="35"/>
  <c r="F247" i="35"/>
  <c r="F291" i="35"/>
  <c r="F83" i="35"/>
  <c r="F229" i="35"/>
  <c r="F123" i="35"/>
  <c r="F215" i="35"/>
  <c r="F45" i="35"/>
  <c r="F263" i="35"/>
  <c r="F136" i="35"/>
  <c r="F271" i="35"/>
  <c r="F114" i="35"/>
  <c r="F130" i="35"/>
  <c r="F255" i="35"/>
  <c r="F24" i="35"/>
  <c r="F276" i="35"/>
  <c r="F109" i="35"/>
  <c r="F266" i="35"/>
  <c r="F258" i="35"/>
  <c r="F303" i="35"/>
  <c r="F308" i="35"/>
  <c r="F159" i="35"/>
  <c r="F285" i="35"/>
  <c r="F203" i="35"/>
  <c r="F118" i="35"/>
  <c r="F184" i="35"/>
  <c r="F149" i="35"/>
  <c r="F294" i="35"/>
  <c r="F302" i="35"/>
  <c r="F189" i="35"/>
  <c r="F202" i="35"/>
  <c r="F30" i="35"/>
  <c r="F40" i="35"/>
  <c r="F214" i="35"/>
  <c r="F237" i="35"/>
  <c r="F156" i="35"/>
  <c r="F67" i="35"/>
  <c r="F60" i="35"/>
  <c r="F134" i="35"/>
  <c r="F166" i="35"/>
  <c r="F173" i="35"/>
  <c r="F158" i="35"/>
  <c r="F139" i="35"/>
  <c r="F201" i="35"/>
  <c r="F319" i="35"/>
  <c r="F41" i="35"/>
  <c r="F270" i="35"/>
  <c r="F171" i="35"/>
  <c r="F170" i="35"/>
  <c r="F261" i="35"/>
  <c r="F309" i="35"/>
  <c r="F72" i="35"/>
  <c r="F99" i="35"/>
  <c r="F212" i="35"/>
  <c r="F70" i="35"/>
  <c r="F231" i="35"/>
  <c r="F305" i="35"/>
  <c r="F277" i="35"/>
  <c r="F180" i="35"/>
  <c r="F175" i="35"/>
  <c r="F259" i="35"/>
  <c r="F217" i="35"/>
  <c r="F297" i="35"/>
  <c r="F125" i="35"/>
  <c r="F264" i="35"/>
  <c r="F300" i="35"/>
  <c r="F50" i="35"/>
  <c r="F127" i="35"/>
  <c r="F221" i="35"/>
  <c r="F90" i="35"/>
  <c r="F81" i="35"/>
  <c r="F161" i="35"/>
  <c r="F272" i="35"/>
  <c r="F121" i="35"/>
  <c r="F144" i="35"/>
  <c r="F181" i="35"/>
  <c r="F94" i="35"/>
  <c r="F197" i="35"/>
  <c r="F208" i="35"/>
  <c r="F293" i="35"/>
  <c r="F207" i="35"/>
  <c r="F322" i="35"/>
  <c r="F211" i="35"/>
  <c r="F86" i="35"/>
  <c r="F48" i="35"/>
  <c r="F292" i="35"/>
  <c r="F163" i="35"/>
  <c r="F133" i="35"/>
  <c r="F174" i="35"/>
  <c r="F142" i="35"/>
  <c r="F227" i="35"/>
  <c r="F185" i="35"/>
  <c r="F160" i="35"/>
  <c r="F27" i="35"/>
  <c r="F96" i="35"/>
  <c r="F232" i="35"/>
  <c r="F260" i="35"/>
  <c r="F225" i="35"/>
  <c r="F278" i="35"/>
  <c r="F68" i="35"/>
  <c r="F153" i="35"/>
  <c r="F188" i="35"/>
  <c r="F284" i="35"/>
  <c r="F177" i="35"/>
  <c r="F110" i="35"/>
  <c r="F51" i="35"/>
  <c r="F193" i="35"/>
  <c r="F223" i="35"/>
  <c r="F235" i="35"/>
  <c r="F269" i="35"/>
  <c r="F164" i="35"/>
  <c r="F108" i="35"/>
  <c r="F44" i="35"/>
  <c r="F186" i="35"/>
  <c r="F88" i="35"/>
  <c r="F115" i="35"/>
  <c r="F80" i="35"/>
  <c r="F306" i="35"/>
  <c r="F282" i="35"/>
  <c r="F58" i="35"/>
  <c r="F253" i="35"/>
  <c r="F250" i="35"/>
  <c r="F167" i="35"/>
  <c r="F145" i="35"/>
  <c r="F119" i="35"/>
  <c r="F257" i="35"/>
  <c r="F98" i="35"/>
  <c r="F92" i="35"/>
  <c r="F107" i="35"/>
  <c r="F320" i="35"/>
  <c r="F218" i="35"/>
  <c r="F268" i="35"/>
  <c r="F91" i="35"/>
  <c r="F66" i="35"/>
  <c r="F169" i="35"/>
  <c r="F138" i="35"/>
  <c r="F245" i="35"/>
  <c r="F192" i="35"/>
  <c r="F310" i="35"/>
  <c r="F224" i="35"/>
  <c r="F239" i="35"/>
  <c r="F15" i="35"/>
  <c r="F246" i="35"/>
  <c r="F182" i="35"/>
  <c r="F286" i="35"/>
  <c r="F316" i="35"/>
  <c r="F230" i="35"/>
  <c r="F299" i="35"/>
  <c r="F101" i="35"/>
  <c r="F318" i="35"/>
  <c r="F78" i="35"/>
  <c r="F152" i="35"/>
  <c r="F311" i="35"/>
  <c r="F275" i="35"/>
  <c r="F147" i="35"/>
  <c r="F200" i="35"/>
  <c r="F204" i="35"/>
  <c r="F241" i="35"/>
  <c r="F190" i="35"/>
  <c r="F38" i="35"/>
  <c r="F21" i="35"/>
  <c r="F162" i="35"/>
  <c r="F28" i="35"/>
  <c r="F313" i="35"/>
  <c r="F35" i="35"/>
  <c r="F102" i="35"/>
  <c r="F242" i="35"/>
  <c r="F46" i="35"/>
  <c r="F89" i="35"/>
  <c r="F151" i="35"/>
  <c r="F120" i="35"/>
  <c r="F312" i="35"/>
  <c r="F32" i="35"/>
  <c r="F265" i="35"/>
  <c r="F321" i="35"/>
  <c r="F64" i="35"/>
  <c r="F157" i="35"/>
  <c r="F228" i="35"/>
  <c r="F23" i="35"/>
  <c r="F84" i="35"/>
  <c r="F20" i="35"/>
  <c r="F55" i="35"/>
  <c r="F74" i="35"/>
  <c r="F69" i="35"/>
  <c r="F37" i="35"/>
  <c r="F105" i="35"/>
  <c r="F298" i="35"/>
  <c r="F29" i="35"/>
  <c r="F131" i="35"/>
  <c r="F129" i="35"/>
  <c r="F256" i="35"/>
  <c r="F128" i="35"/>
  <c r="F191" i="35"/>
  <c r="F205" i="35"/>
  <c r="F206" i="35"/>
  <c r="F196" i="35"/>
  <c r="F220" i="35"/>
  <c r="F216" i="35"/>
  <c r="F172" i="35"/>
  <c r="F283" i="35"/>
  <c r="F25" i="35"/>
  <c r="F154" i="35"/>
  <c r="F273" i="35"/>
  <c r="F39" i="35"/>
  <c r="F219" i="35"/>
  <c r="F289" i="35"/>
  <c r="F222" i="35"/>
  <c r="F53" i="35"/>
  <c r="F262" i="35"/>
  <c r="F213" i="35"/>
  <c r="F165" i="35"/>
  <c r="F267" i="35"/>
  <c r="F19" i="35"/>
  <c r="F280" i="35"/>
  <c r="F33" i="35"/>
  <c r="F137" i="35"/>
  <c r="F179" i="35"/>
  <c r="F42" i="35"/>
  <c r="F317" i="35"/>
  <c r="F176" i="35"/>
  <c r="F155" i="35"/>
  <c r="F233" i="35"/>
  <c r="F210" i="35"/>
  <c r="F106" i="35"/>
  <c r="F8" i="35"/>
  <c r="F178" i="35"/>
  <c r="F314" i="35"/>
  <c r="F209" i="35"/>
  <c r="F59" i="35"/>
  <c r="F281" i="35"/>
  <c r="F87" i="35"/>
  <c r="F113" i="35"/>
  <c r="F43" i="35"/>
  <c r="F168" i="35"/>
  <c r="F194" i="35"/>
  <c r="F71" i="35"/>
  <c r="F104" i="35"/>
  <c r="F122" i="35"/>
  <c r="F17" i="35"/>
  <c r="I17" i="35" s="1"/>
  <c r="F116" i="35"/>
  <c r="F26" i="35"/>
  <c r="F124" i="35"/>
  <c r="F79" i="35"/>
  <c r="F77" i="35"/>
  <c r="F187" i="35"/>
  <c r="F93" i="35"/>
  <c r="F195" i="35"/>
  <c r="F226" i="35"/>
  <c r="F132" i="35"/>
  <c r="F244" i="35"/>
  <c r="F140" i="35"/>
  <c r="F296" i="35"/>
  <c r="F34" i="35"/>
  <c r="F52" i="35"/>
  <c r="F75" i="35"/>
  <c r="F254" i="35"/>
  <c r="F126" i="35"/>
  <c r="F252" i="35"/>
  <c r="F288" i="35"/>
  <c r="F95" i="35"/>
  <c r="F61" i="35"/>
  <c r="F249" i="35"/>
  <c r="F199" i="35"/>
  <c r="F251" i="35"/>
  <c r="F315" i="35"/>
  <c r="F16" i="35"/>
  <c r="F63" i="35"/>
  <c r="K46" i="38" a="1"/>
  <c r="K46" i="38" s="1"/>
  <c r="F10" i="38"/>
  <c r="H10" i="38"/>
  <c r="F11" i="1"/>
  <c r="H11" i="1"/>
  <c r="K19" i="50" l="1"/>
  <c r="S19" i="50"/>
  <c r="C19" i="50"/>
  <c r="Y20" i="50"/>
  <c r="O20" i="50" s="1"/>
  <c r="Z19" i="50"/>
  <c r="I14" i="35"/>
  <c r="H14" i="35"/>
  <c r="H10" i="35"/>
  <c r="I10" i="35"/>
  <c r="I9" i="35"/>
  <c r="H9" i="35"/>
  <c r="H11" i="35"/>
  <c r="I11" i="35"/>
  <c r="H17" i="35"/>
  <c r="J17" i="35" s="1"/>
  <c r="K47" i="38" a="1"/>
  <c r="K47" i="38" s="1"/>
  <c r="F11" i="38"/>
  <c r="H11" i="38"/>
  <c r="F12" i="1"/>
  <c r="H12" i="1"/>
  <c r="K20" i="50" l="1"/>
  <c r="S20" i="50"/>
  <c r="C20" i="50"/>
  <c r="Y21" i="50"/>
  <c r="O21" i="50" s="1"/>
  <c r="Z20" i="50"/>
  <c r="J14" i="35"/>
  <c r="J9" i="35"/>
  <c r="J10" i="35"/>
  <c r="J11" i="35"/>
  <c r="K48" i="38" a="1"/>
  <c r="K48" i="38" s="1"/>
  <c r="F12" i="38"/>
  <c r="H12" i="38"/>
  <c r="K21" i="50" l="1"/>
  <c r="S21" i="50"/>
  <c r="C21" i="50"/>
  <c r="Y22" i="50"/>
  <c r="O22" i="50" s="1"/>
  <c r="Z21" i="50"/>
  <c r="F13" i="38"/>
  <c r="H13" i="38"/>
  <c r="H14" i="1" s="1"/>
  <c r="H14" i="38" s="1"/>
  <c r="G5" i="38" s="1"/>
  <c r="K22" i="50" l="1"/>
  <c r="S22" i="50"/>
  <c r="C22" i="50"/>
  <c r="Y23" i="50"/>
  <c r="O23" i="50" s="1"/>
  <c r="Z22" i="50"/>
  <c r="C5" i="38"/>
  <c r="K23" i="50" l="1"/>
  <c r="S23" i="50"/>
  <c r="C23" i="50"/>
  <c r="Y24" i="50"/>
  <c r="O24" i="50" s="1"/>
  <c r="Z23" i="50"/>
  <c r="B39" i="42"/>
  <c r="C18" i="1"/>
  <c r="C5" i="29"/>
  <c r="C19" i="1"/>
  <c r="D3" i="29"/>
  <c r="B4" i="29"/>
  <c r="B5" i="29"/>
  <c r="C4" i="29"/>
  <c r="E3" i="29"/>
  <c r="C3" i="29"/>
  <c r="O8" i="50" s="1"/>
  <c r="B3" i="29"/>
  <c r="K8" i="50" s="1"/>
  <c r="K9" i="50" l="1"/>
  <c r="K10" i="50"/>
  <c r="O9" i="50"/>
  <c r="O10" i="50"/>
  <c r="K24" i="50"/>
  <c r="S24" i="50"/>
  <c r="C24" i="50"/>
  <c r="Y25" i="50"/>
  <c r="O25" i="50" s="1"/>
  <c r="Z24" i="50"/>
  <c r="E4" i="29"/>
  <c r="D4" i="29"/>
  <c r="D5" i="29"/>
  <c r="E5" i="29"/>
  <c r="F8" i="29"/>
  <c r="F12" i="29"/>
  <c r="F6" i="29"/>
  <c r="F13" i="29"/>
  <c r="F3" i="29"/>
  <c r="F9" i="29"/>
  <c r="F10" i="29"/>
  <c r="F7" i="29"/>
  <c r="F11" i="29"/>
  <c r="F14" i="29"/>
  <c r="H25" i="38"/>
  <c r="H16" i="1"/>
  <c r="H17" i="1"/>
  <c r="E16" i="1"/>
  <c r="E17" i="1"/>
  <c r="K25" i="50" l="1"/>
  <c r="S9" i="50"/>
  <c r="S12" i="50"/>
  <c r="S10" i="50"/>
  <c r="S11" i="50"/>
  <c r="S25" i="50"/>
  <c r="C25" i="50"/>
  <c r="Y26" i="50"/>
  <c r="O26" i="50" s="1"/>
  <c r="Z25" i="50"/>
  <c r="F4" i="29"/>
  <c r="F5" i="29"/>
  <c r="E39" i="42"/>
  <c r="D39" i="42"/>
  <c r="L39" i="42"/>
  <c r="C39" i="42"/>
  <c r="E19" i="1"/>
  <c r="E18" i="1"/>
  <c r="H39" i="42"/>
  <c r="K26" i="50" l="1"/>
  <c r="S26" i="50"/>
  <c r="C26" i="50"/>
  <c r="Y27" i="50"/>
  <c r="O27" i="50" s="1"/>
  <c r="Z26" i="50"/>
  <c r="M39" i="42"/>
  <c r="I6" i="48" s="1"/>
  <c r="I7" i="48" s="1"/>
  <c r="G39" i="42"/>
  <c r="F39" i="42"/>
  <c r="G5" i="1"/>
  <c r="C5" i="1"/>
  <c r="K27" i="50" l="1"/>
  <c r="S27" i="50"/>
  <c r="C27" i="50"/>
  <c r="Y28" i="50"/>
  <c r="O28" i="50" s="1"/>
  <c r="Z27" i="50"/>
  <c r="H103" i="35"/>
  <c r="H29" i="35"/>
  <c r="I74" i="35"/>
  <c r="H84" i="35"/>
  <c r="I76" i="35"/>
  <c r="I49" i="35"/>
  <c r="I85" i="35"/>
  <c r="I71" i="35"/>
  <c r="I68" i="35"/>
  <c r="I20" i="35"/>
  <c r="I82" i="35"/>
  <c r="I34" i="35"/>
  <c r="I32" i="35"/>
  <c r="I36" i="35"/>
  <c r="I105" i="35"/>
  <c r="I16" i="35"/>
  <c r="I58" i="35"/>
  <c r="I90" i="35"/>
  <c r="I62" i="35"/>
  <c r="I64" i="35"/>
  <c r="I54" i="35"/>
  <c r="I92" i="35"/>
  <c r="I23" i="35"/>
  <c r="I69" i="35"/>
  <c r="I35" i="35"/>
  <c r="I75" i="35"/>
  <c r="I63" i="35"/>
  <c r="I41" i="35"/>
  <c r="I104" i="35"/>
  <c r="I80" i="35"/>
  <c r="I31" i="35"/>
  <c r="I67" i="35"/>
  <c r="I78" i="35"/>
  <c r="I26" i="35"/>
  <c r="I24" i="35"/>
  <c r="I51" i="35"/>
  <c r="I99" i="35"/>
  <c r="I66" i="35"/>
  <c r="I95" i="35"/>
  <c r="I40" i="35"/>
  <c r="I47" i="35"/>
  <c r="I18" i="35"/>
  <c r="I55" i="35"/>
  <c r="I46" i="35"/>
  <c r="I27" i="35"/>
  <c r="I98" i="35"/>
  <c r="I39" i="35"/>
  <c r="I53" i="35"/>
  <c r="I107" i="35"/>
  <c r="I19" i="35"/>
  <c r="I77" i="35"/>
  <c r="I73" i="35"/>
  <c r="I50" i="35"/>
  <c r="I44" i="35"/>
  <c r="I56" i="35"/>
  <c r="I42" i="35"/>
  <c r="I101" i="35"/>
  <c r="I86" i="35"/>
  <c r="I72" i="35"/>
  <c r="I65" i="35"/>
  <c r="I25" i="35"/>
  <c r="I43" i="35"/>
  <c r="I60" i="35"/>
  <c r="I94" i="35"/>
  <c r="I89" i="35"/>
  <c r="I33" i="35"/>
  <c r="I102" i="35"/>
  <c r="I96" i="35"/>
  <c r="I108" i="35"/>
  <c r="I87" i="35"/>
  <c r="I91" i="35"/>
  <c r="I38" i="35"/>
  <c r="I37" i="35"/>
  <c r="I52" i="35"/>
  <c r="I22" i="35"/>
  <c r="I83" i="35"/>
  <c r="I100" i="35"/>
  <c r="I61" i="35"/>
  <c r="I28" i="35"/>
  <c r="I45" i="35"/>
  <c r="H101" i="35"/>
  <c r="H72" i="35"/>
  <c r="H75" i="35"/>
  <c r="H67" i="35"/>
  <c r="H78" i="35"/>
  <c r="H26" i="35"/>
  <c r="H24" i="35"/>
  <c r="H35" i="35"/>
  <c r="H80" i="35"/>
  <c r="H66" i="35"/>
  <c r="H95" i="35"/>
  <c r="H40" i="35"/>
  <c r="H89" i="35"/>
  <c r="H23" i="35"/>
  <c r="H69" i="35"/>
  <c r="H63" i="35"/>
  <c r="H41" i="35"/>
  <c r="H104" i="35"/>
  <c r="H31" i="35"/>
  <c r="H51" i="35"/>
  <c r="H99" i="35"/>
  <c r="H47" i="35"/>
  <c r="H71" i="35"/>
  <c r="H94" i="35"/>
  <c r="H68" i="35"/>
  <c r="H20" i="35"/>
  <c r="H18" i="35"/>
  <c r="H55" i="35"/>
  <c r="H46" i="35"/>
  <c r="H27" i="35"/>
  <c r="H98" i="35"/>
  <c r="H39" i="35"/>
  <c r="H53" i="35"/>
  <c r="H107" i="35"/>
  <c r="H19" i="35"/>
  <c r="H77" i="35"/>
  <c r="H73" i="35"/>
  <c r="H50" i="35"/>
  <c r="H44" i="35"/>
  <c r="H56" i="35"/>
  <c r="H42" i="35"/>
  <c r="H34" i="35"/>
  <c r="H43" i="35"/>
  <c r="H60" i="35"/>
  <c r="H37" i="35"/>
  <c r="H52" i="35"/>
  <c r="H22" i="35"/>
  <c r="H82" i="35"/>
  <c r="H86" i="35"/>
  <c r="H65" i="35"/>
  <c r="H25" i="35"/>
  <c r="H33" i="35"/>
  <c r="H102" i="35"/>
  <c r="H96" i="35"/>
  <c r="H108" i="35"/>
  <c r="H87" i="35"/>
  <c r="H91" i="35"/>
  <c r="H38" i="35"/>
  <c r="H32" i="35"/>
  <c r="H36" i="35"/>
  <c r="H105" i="35"/>
  <c r="H16" i="35"/>
  <c r="H58" i="35"/>
  <c r="H90" i="35"/>
  <c r="H62" i="35"/>
  <c r="H64" i="35"/>
  <c r="H54" i="35"/>
  <c r="H92" i="35"/>
  <c r="H83" i="35"/>
  <c r="H100" i="35"/>
  <c r="H61" i="35"/>
  <c r="H28" i="35"/>
  <c r="H45" i="35"/>
  <c r="I8" i="35"/>
  <c r="H8" i="35"/>
  <c r="K28" i="50" l="1"/>
  <c r="S28" i="50"/>
  <c r="C28" i="50"/>
  <c r="Y29" i="50"/>
  <c r="O29" i="50" s="1"/>
  <c r="Z28" i="50"/>
  <c r="J107" i="35"/>
  <c r="J108" i="35"/>
  <c r="J105" i="35"/>
  <c r="I103" i="35"/>
  <c r="J103" i="35" s="1"/>
  <c r="J104" i="35"/>
  <c r="I29" i="35"/>
  <c r="J29" i="35" s="1"/>
  <c r="J102" i="35"/>
  <c r="J91" i="35"/>
  <c r="H74" i="35"/>
  <c r="J74" i="35" s="1"/>
  <c r="J99" i="35"/>
  <c r="J100" i="35"/>
  <c r="J101" i="35"/>
  <c r="J96" i="35"/>
  <c r="J98" i="35"/>
  <c r="J95" i="35"/>
  <c r="J94" i="35"/>
  <c r="J92" i="35"/>
  <c r="J90" i="35"/>
  <c r="J63" i="35"/>
  <c r="J65" i="35"/>
  <c r="J66" i="35"/>
  <c r="J68" i="35"/>
  <c r="J83" i="35"/>
  <c r="J73" i="35"/>
  <c r="J80" i="35"/>
  <c r="J72" i="35"/>
  <c r="J87" i="35"/>
  <c r="J86" i="35"/>
  <c r="J89" i="35"/>
  <c r="J61" i="35"/>
  <c r="J69" i="35"/>
  <c r="J78" i="35"/>
  <c r="J71" i="35"/>
  <c r="J77" i="35"/>
  <c r="J82" i="35"/>
  <c r="J75" i="35"/>
  <c r="J64" i="35"/>
  <c r="J67" i="35"/>
  <c r="J62" i="35"/>
  <c r="J60" i="35"/>
  <c r="H12" i="35"/>
  <c r="I12" i="35"/>
  <c r="I15" i="35"/>
  <c r="H15" i="35"/>
  <c r="J58" i="35"/>
  <c r="H49" i="35"/>
  <c r="J49" i="35" s="1"/>
  <c r="J56" i="35"/>
  <c r="J32" i="35"/>
  <c r="J51" i="35"/>
  <c r="J45" i="35"/>
  <c r="J18" i="35"/>
  <c r="J26" i="35"/>
  <c r="J54" i="35"/>
  <c r="H85" i="35"/>
  <c r="J85" i="35" s="1"/>
  <c r="J16" i="35"/>
  <c r="J19" i="35"/>
  <c r="J42" i="35"/>
  <c r="J50" i="35"/>
  <c r="H76" i="35"/>
  <c r="J76" i="35" s="1"/>
  <c r="J22" i="35"/>
  <c r="J35" i="35"/>
  <c r="J27" i="35"/>
  <c r="J46" i="35"/>
  <c r="J24" i="35"/>
  <c r="J25" i="35"/>
  <c r="I84" i="35"/>
  <c r="J84" i="35" s="1"/>
  <c r="J55" i="35"/>
  <c r="J40" i="35"/>
  <c r="J31" i="35"/>
  <c r="J39" i="35"/>
  <c r="J38" i="35"/>
  <c r="J36" i="35"/>
  <c r="J34" i="35"/>
  <c r="J44" i="35"/>
  <c r="J43" i="35"/>
  <c r="J41" i="35"/>
  <c r="J20" i="35"/>
  <c r="J47" i="35"/>
  <c r="J52" i="35"/>
  <c r="J37" i="35"/>
  <c r="J53" i="35"/>
  <c r="J23" i="35"/>
  <c r="J28" i="35"/>
  <c r="J33" i="35"/>
  <c r="I93" i="35"/>
  <c r="I13" i="35"/>
  <c r="I57" i="35"/>
  <c r="I81" i="35"/>
  <c r="H81" i="35"/>
  <c r="H13" i="35"/>
  <c r="H93" i="35"/>
  <c r="H57" i="35"/>
  <c r="J8" i="35"/>
  <c r="K29" i="50" l="1"/>
  <c r="S29" i="50"/>
  <c r="C29" i="50"/>
  <c r="Y30" i="50"/>
  <c r="O30" i="50" s="1"/>
  <c r="Z29" i="50"/>
  <c r="I111" i="35"/>
  <c r="H111" i="35"/>
  <c r="I112" i="35"/>
  <c r="H112" i="35"/>
  <c r="I116" i="35"/>
  <c r="H116" i="35"/>
  <c r="H113" i="35"/>
  <c r="I113" i="35"/>
  <c r="I115" i="35"/>
  <c r="H115" i="35"/>
  <c r="H110" i="35"/>
  <c r="I110" i="35"/>
  <c r="I109" i="35"/>
  <c r="H109" i="35"/>
  <c r="J93" i="35"/>
  <c r="J81" i="35"/>
  <c r="J12" i="35"/>
  <c r="J15" i="35"/>
  <c r="J57" i="35"/>
  <c r="J13" i="35"/>
  <c r="K30" i="50" l="1"/>
  <c r="S30" i="50"/>
  <c r="C30" i="50"/>
  <c r="Y31" i="50"/>
  <c r="O31" i="50" s="1"/>
  <c r="Z30" i="50"/>
  <c r="J109" i="35"/>
  <c r="J112" i="35"/>
  <c r="J111" i="35"/>
  <c r="J110" i="35"/>
  <c r="H119" i="35"/>
  <c r="I119" i="35"/>
  <c r="J113" i="35"/>
  <c r="I118" i="35"/>
  <c r="H118" i="35"/>
  <c r="J116" i="35"/>
  <c r="J115" i="35"/>
  <c r="K31" i="50" l="1"/>
  <c r="S31" i="50"/>
  <c r="C31" i="50"/>
  <c r="Y32" i="50"/>
  <c r="O32" i="50" s="1"/>
  <c r="Z31" i="50"/>
  <c r="J118" i="35"/>
  <c r="J119" i="35"/>
  <c r="K32" i="50" l="1"/>
  <c r="S32" i="50"/>
  <c r="C32" i="50"/>
  <c r="Y33" i="50"/>
  <c r="O33" i="50" s="1"/>
  <c r="Z32" i="50"/>
  <c r="H121" i="35"/>
  <c r="I121" i="35"/>
  <c r="H120" i="35"/>
  <c r="I120" i="35"/>
  <c r="K33" i="50" l="1"/>
  <c r="S33" i="50"/>
  <c r="C33" i="50"/>
  <c r="Y34" i="50"/>
  <c r="O34" i="50" s="1"/>
  <c r="Z33" i="50"/>
  <c r="J121" i="35"/>
  <c r="J120" i="35"/>
  <c r="K34" i="50" l="1"/>
  <c r="S34" i="50"/>
  <c r="C34" i="50"/>
  <c r="Y35" i="50"/>
  <c r="O35" i="50" s="1"/>
  <c r="Z34" i="50"/>
  <c r="I122" i="35"/>
  <c r="H122" i="35"/>
  <c r="I123" i="35"/>
  <c r="H123" i="35"/>
  <c r="K35" i="50" l="1"/>
  <c r="S35" i="50"/>
  <c r="C35" i="50"/>
  <c r="Y36" i="50"/>
  <c r="O36" i="50" s="1"/>
  <c r="Z35" i="50"/>
  <c r="J122" i="35"/>
  <c r="J123" i="35"/>
  <c r="K36" i="50" l="1"/>
  <c r="S36" i="50"/>
  <c r="C36" i="50"/>
  <c r="Y37" i="50"/>
  <c r="O37" i="50" s="1"/>
  <c r="Z36" i="50"/>
  <c r="J263" i="35"/>
  <c r="I269" i="35"/>
  <c r="H248" i="35"/>
  <c r="J193" i="35"/>
  <c r="J239" i="35"/>
  <c r="J266" i="35"/>
  <c r="H298" i="35"/>
  <c r="J309" i="35"/>
  <c r="J226" i="35"/>
  <c r="I189" i="35"/>
  <c r="J222" i="35"/>
  <c r="J214" i="35"/>
  <c r="J190" i="35"/>
  <c r="I202" i="35"/>
  <c r="H142" i="35"/>
  <c r="I154" i="35"/>
  <c r="I204" i="35"/>
  <c r="J228" i="35"/>
  <c r="J134" i="35"/>
  <c r="J217" i="35"/>
  <c r="H130" i="35"/>
  <c r="J253" i="35"/>
  <c r="I21" i="35"/>
  <c r="H171" i="35"/>
  <c r="I240" i="35"/>
  <c r="J133" i="35"/>
  <c r="J206" i="35"/>
  <c r="J187" i="35"/>
  <c r="H289" i="35"/>
  <c r="H145" i="35"/>
  <c r="H196" i="35"/>
  <c r="J261" i="35"/>
  <c r="I186" i="35"/>
  <c r="H173" i="35"/>
  <c r="H294" i="35"/>
  <c r="H233" i="35"/>
  <c r="H127" i="35"/>
  <c r="H165" i="35"/>
  <c r="I243" i="35"/>
  <c r="J236" i="35"/>
  <c r="J167" i="35"/>
  <c r="H238" i="35"/>
  <c r="H295" i="35"/>
  <c r="J279" i="35"/>
  <c r="J188" i="35"/>
  <c r="H244" i="35"/>
  <c r="H97" i="35"/>
  <c r="I281" i="35"/>
  <c r="H131" i="35"/>
  <c r="J284" i="35"/>
  <c r="J176" i="35"/>
  <c r="J218" i="35"/>
  <c r="H227" i="35"/>
  <c r="H231" i="35"/>
  <c r="J291" i="35"/>
  <c r="H126" i="35"/>
  <c r="J126" i="35" s="1"/>
  <c r="J174" i="35"/>
  <c r="J315" i="35"/>
  <c r="H106" i="35"/>
  <c r="J146" i="35"/>
  <c r="H296" i="35"/>
  <c r="H229" i="35"/>
  <c r="H316" i="35"/>
  <c r="H160" i="35"/>
  <c r="I216" i="35"/>
  <c r="I311" i="35"/>
  <c r="J210" i="35"/>
  <c r="J305" i="35"/>
  <c r="J287" i="35"/>
  <c r="J201" i="35"/>
  <c r="I321" i="35"/>
  <c r="I219" i="35"/>
  <c r="I117" i="35"/>
  <c r="J224" i="35"/>
  <c r="J306" i="35"/>
  <c r="J242" i="35"/>
  <c r="J200" i="35"/>
  <c r="H300" i="35"/>
  <c r="J128" i="35"/>
  <c r="I153" i="35"/>
  <c r="J318" i="35"/>
  <c r="H149" i="35"/>
  <c r="H179" i="35"/>
  <c r="I241" i="35"/>
  <c r="I278" i="35"/>
  <c r="H138" i="35"/>
  <c r="J140" i="35"/>
  <c r="I88" i="35"/>
  <c r="H79" i="35"/>
  <c r="I282" i="35"/>
  <c r="J319" i="35"/>
  <c r="I299" i="35"/>
  <c r="I155" i="35"/>
  <c r="J132" i="35"/>
  <c r="J285" i="35"/>
  <c r="H320" i="35"/>
  <c r="H197" i="35"/>
  <c r="J249" i="35"/>
  <c r="I290" i="35"/>
  <c r="I257" i="35"/>
  <c r="J185" i="35"/>
  <c r="H225" i="35"/>
  <c r="H144" i="35"/>
  <c r="H220" i="35"/>
  <c r="H312" i="35"/>
  <c r="J264" i="35"/>
  <c r="I143" i="35"/>
  <c r="J147" i="35"/>
  <c r="I283" i="35"/>
  <c r="J156" i="35"/>
  <c r="H314" i="35"/>
  <c r="J273" i="35"/>
  <c r="J163" i="35"/>
  <c r="I292" i="35"/>
  <c r="H191" i="35"/>
  <c r="I59" i="35"/>
  <c r="H275" i="35"/>
  <c r="I183" i="35"/>
  <c r="I157" i="35"/>
  <c r="H125" i="35"/>
  <c r="J258" i="35"/>
  <c r="J221" i="35"/>
  <c r="H322" i="35"/>
  <c r="I150" i="35"/>
  <c r="H313" i="35"/>
  <c r="H251" i="35"/>
  <c r="H267" i="35"/>
  <c r="H129" i="35"/>
  <c r="J308" i="35"/>
  <c r="I198" i="35"/>
  <c r="I162" i="35"/>
  <c r="I164" i="35"/>
  <c r="J271" i="35"/>
  <c r="J247" i="35"/>
  <c r="H223" i="35"/>
  <c r="I256" i="35"/>
  <c r="I293" i="35"/>
  <c r="H192" i="35"/>
  <c r="I70" i="35"/>
  <c r="H301" i="35"/>
  <c r="H260" i="35"/>
  <c r="H262" i="35"/>
  <c r="J255" i="35"/>
  <c r="I250" i="35"/>
  <c r="H303" i="35"/>
  <c r="H205" i="35"/>
  <c r="H277" i="35"/>
  <c r="H234" i="35"/>
  <c r="J169" i="35"/>
  <c r="J208" i="35"/>
  <c r="J252" i="35"/>
  <c r="H195" i="35"/>
  <c r="J141" i="35"/>
  <c r="I245" i="35"/>
  <c r="H272" i="35"/>
  <c r="H178" i="35"/>
  <c r="H30" i="35"/>
  <c r="H288" i="35"/>
  <c r="J181" i="35"/>
  <c r="H170" i="35"/>
  <c r="H274" i="35"/>
  <c r="I211" i="35"/>
  <c r="H137" i="35"/>
  <c r="I232" i="35"/>
  <c r="J168" i="35"/>
  <c r="J136" i="35"/>
  <c r="J172" i="35"/>
  <c r="J161" i="35"/>
  <c r="I194" i="35"/>
  <c r="H270" i="35"/>
  <c r="J237" i="35"/>
  <c r="I175" i="35"/>
  <c r="H310" i="35"/>
  <c r="I268" i="35"/>
  <c r="I184" i="35"/>
  <c r="J213" i="35"/>
  <c r="H246" i="35"/>
  <c r="H307" i="35"/>
  <c r="J135" i="35"/>
  <c r="J199" i="35"/>
  <c r="I297" i="35"/>
  <c r="J158" i="35"/>
  <c r="I203" i="35"/>
  <c r="I177" i="35"/>
  <c r="J151" i="35"/>
  <c r="J302" i="35"/>
  <c r="H212" i="35"/>
  <c r="I317" i="35"/>
  <c r="H215" i="35"/>
  <c r="J152" i="35"/>
  <c r="I276" i="35"/>
  <c r="H230" i="35"/>
  <c r="H265" i="35"/>
  <c r="I166" i="35"/>
  <c r="J159" i="35"/>
  <c r="I254" i="35"/>
  <c r="H148" i="35"/>
  <c r="J209" i="35"/>
  <c r="I207" i="35"/>
  <c r="I304" i="35"/>
  <c r="I259" i="35"/>
  <c r="I139" i="35"/>
  <c r="I222" i="35"/>
  <c r="H222" i="35"/>
  <c r="I124" i="35"/>
  <c r="H124" i="35"/>
  <c r="I206" i="35"/>
  <c r="J196" i="35"/>
  <c r="J182" i="35"/>
  <c r="I182" i="35"/>
  <c r="H182" i="35"/>
  <c r="H190" i="35"/>
  <c r="J131" i="35"/>
  <c r="I131" i="35"/>
  <c r="I309" i="35"/>
  <c r="J130" i="35"/>
  <c r="K37" i="50" l="1"/>
  <c r="S37" i="50"/>
  <c r="C37" i="50"/>
  <c r="Y38" i="50"/>
  <c r="O38" i="50" s="1"/>
  <c r="Z37" i="50"/>
  <c r="J294" i="35"/>
  <c r="I294" i="35"/>
  <c r="I106" i="35"/>
  <c r="J106" i="35" s="1"/>
  <c r="J289" i="35"/>
  <c r="I295" i="35"/>
  <c r="H117" i="35"/>
  <c r="J117" i="35" s="1"/>
  <c r="I196" i="35"/>
  <c r="I210" i="35"/>
  <c r="I134" i="35"/>
  <c r="J296" i="35"/>
  <c r="I298" i="35"/>
  <c r="J278" i="35"/>
  <c r="I97" i="35"/>
  <c r="J97" i="35" s="1"/>
  <c r="I227" i="35"/>
  <c r="H218" i="35"/>
  <c r="I236" i="35"/>
  <c r="I130" i="35"/>
  <c r="I142" i="35"/>
  <c r="I228" i="35"/>
  <c r="I171" i="35"/>
  <c r="H239" i="35"/>
  <c r="H204" i="35"/>
  <c r="I289" i="35"/>
  <c r="H128" i="35"/>
  <c r="H21" i="35"/>
  <c r="J21" i="35" s="1"/>
  <c r="I291" i="35"/>
  <c r="I190" i="35"/>
  <c r="H174" i="35"/>
  <c r="H188" i="35"/>
  <c r="H186" i="35"/>
  <c r="J142" i="35"/>
  <c r="I318" i="35"/>
  <c r="I231" i="35"/>
  <c r="I266" i="35"/>
  <c r="J238" i="35"/>
  <c r="H266" i="35"/>
  <c r="J281" i="35"/>
  <c r="H315" i="35"/>
  <c r="J154" i="35"/>
  <c r="I233" i="35"/>
  <c r="I244" i="35"/>
  <c r="I149" i="35"/>
  <c r="I253" i="35"/>
  <c r="I167" i="35"/>
  <c r="H167" i="35"/>
  <c r="I179" i="35"/>
  <c r="I214" i="35"/>
  <c r="H228" i="35"/>
  <c r="I238" i="35"/>
  <c r="J233" i="35"/>
  <c r="H214" i="35"/>
  <c r="J145" i="35"/>
  <c r="I145" i="35"/>
  <c r="J231" i="35"/>
  <c r="H281" i="35"/>
  <c r="J171" i="35"/>
  <c r="H146" i="35"/>
  <c r="H311" i="35"/>
  <c r="J311" i="35"/>
  <c r="I146" i="35"/>
  <c r="H278" i="35"/>
  <c r="I128" i="35"/>
  <c r="J244" i="35"/>
  <c r="H263" i="35"/>
  <c r="H217" i="35"/>
  <c r="I263" i="35"/>
  <c r="H134" i="35"/>
  <c r="I127" i="35"/>
  <c r="J202" i="35"/>
  <c r="I296" i="35"/>
  <c r="J127" i="35"/>
  <c r="J240" i="35"/>
  <c r="H291" i="35"/>
  <c r="H309" i="35"/>
  <c r="J298" i="35"/>
  <c r="J295" i="35"/>
  <c r="H133" i="35"/>
  <c r="H240" i="35"/>
  <c r="I173" i="35"/>
  <c r="J149" i="35"/>
  <c r="H269" i="35"/>
  <c r="H253" i="35"/>
  <c r="H210" i="35"/>
  <c r="I287" i="35"/>
  <c r="I217" i="35"/>
  <c r="I133" i="35"/>
  <c r="H202" i="35"/>
  <c r="H236" i="35"/>
  <c r="J269" i="35"/>
  <c r="J173" i="35"/>
  <c r="I160" i="35"/>
  <c r="H140" i="35"/>
  <c r="J241" i="35"/>
  <c r="I300" i="35"/>
  <c r="H241" i="35"/>
  <c r="I174" i="35"/>
  <c r="H226" i="35"/>
  <c r="I140" i="35"/>
  <c r="J300" i="35"/>
  <c r="I193" i="35"/>
  <c r="J248" i="35"/>
  <c r="J282" i="35"/>
  <c r="H193" i="35"/>
  <c r="I248" i="35"/>
  <c r="H189" i="35"/>
  <c r="I218" i="35"/>
  <c r="H187" i="35"/>
  <c r="H176" i="35"/>
  <c r="I315" i="35"/>
  <c r="I226" i="35"/>
  <c r="J189" i="35"/>
  <c r="H154" i="35"/>
  <c r="J243" i="35"/>
  <c r="I187" i="35"/>
  <c r="I306" i="35"/>
  <c r="J316" i="35"/>
  <c r="H282" i="35"/>
  <c r="H201" i="35"/>
  <c r="H283" i="35"/>
  <c r="I178" i="35"/>
  <c r="H164" i="35"/>
  <c r="J250" i="35"/>
  <c r="J320" i="35"/>
  <c r="I320" i="35"/>
  <c r="J192" i="35"/>
  <c r="H211" i="35"/>
  <c r="J204" i="35"/>
  <c r="J227" i="35"/>
  <c r="I239" i="35"/>
  <c r="I144" i="35"/>
  <c r="J216" i="35"/>
  <c r="H257" i="35"/>
  <c r="I313" i="35"/>
  <c r="H88" i="35"/>
  <c r="J88" i="35" s="1"/>
  <c r="I242" i="35"/>
  <c r="I264" i="35"/>
  <c r="H290" i="35"/>
  <c r="I201" i="35"/>
  <c r="J160" i="35"/>
  <c r="H264" i="35"/>
  <c r="J257" i="35"/>
  <c r="J155" i="35"/>
  <c r="H242" i="35"/>
  <c r="J290" i="35"/>
  <c r="H150" i="35"/>
  <c r="H155" i="35"/>
  <c r="H183" i="35"/>
  <c r="J144" i="35"/>
  <c r="J197" i="35"/>
  <c r="H132" i="35"/>
  <c r="J283" i="35"/>
  <c r="I197" i="35"/>
  <c r="H157" i="35"/>
  <c r="H198" i="35"/>
  <c r="J321" i="35"/>
  <c r="I251" i="35"/>
  <c r="I319" i="35"/>
  <c r="H319" i="35"/>
  <c r="I132" i="35"/>
  <c r="I200" i="35"/>
  <c r="I225" i="35"/>
  <c r="I192" i="35"/>
  <c r="H203" i="35"/>
  <c r="I181" i="35"/>
  <c r="J251" i="35"/>
  <c r="J225" i="35"/>
  <c r="J293" i="35"/>
  <c r="J203" i="35"/>
  <c r="H141" i="35"/>
  <c r="I147" i="35"/>
  <c r="J260" i="35"/>
  <c r="J312" i="35"/>
  <c r="J275" i="35"/>
  <c r="J211" i="35"/>
  <c r="H250" i="35"/>
  <c r="I275" i="35"/>
  <c r="I271" i="35"/>
  <c r="J292" i="35"/>
  <c r="H208" i="35"/>
  <c r="J164" i="35"/>
  <c r="I302" i="35"/>
  <c r="I237" i="35"/>
  <c r="I208" i="35"/>
  <c r="H156" i="35"/>
  <c r="H200" i="35"/>
  <c r="J179" i="35"/>
  <c r="H321" i="35"/>
  <c r="I249" i="35"/>
  <c r="I220" i="35"/>
  <c r="J138" i="35"/>
  <c r="H279" i="35"/>
  <c r="J299" i="35"/>
  <c r="H216" i="35"/>
  <c r="H293" i="35"/>
  <c r="H162" i="35"/>
  <c r="J303" i="35"/>
  <c r="J219" i="35"/>
  <c r="I261" i="35"/>
  <c r="J301" i="35"/>
  <c r="I279" i="35"/>
  <c r="H305" i="35"/>
  <c r="H221" i="35"/>
  <c r="I138" i="35"/>
  <c r="I301" i="35"/>
  <c r="H271" i="35"/>
  <c r="H284" i="35"/>
  <c r="I305" i="35"/>
  <c r="H70" i="35"/>
  <c r="J70" i="35" s="1"/>
  <c r="I221" i="35"/>
  <c r="J205" i="35"/>
  <c r="I224" i="35"/>
  <c r="H161" i="35"/>
  <c r="H59" i="35"/>
  <c r="J59" i="35" s="1"/>
  <c r="I125" i="35"/>
  <c r="J125" i="35" s="1"/>
  <c r="J178" i="35"/>
  <c r="I314" i="35"/>
  <c r="H237" i="35"/>
  <c r="I322" i="35"/>
  <c r="H292" i="35"/>
  <c r="I284" i="35"/>
  <c r="I165" i="35"/>
  <c r="H308" i="35"/>
  <c r="J267" i="35"/>
  <c r="I223" i="35"/>
  <c r="H147" i="35"/>
  <c r="H153" i="35"/>
  <c r="H224" i="35"/>
  <c r="J277" i="35"/>
  <c r="J314" i="35"/>
  <c r="H247" i="35"/>
  <c r="H181" i="35"/>
  <c r="J129" i="35"/>
  <c r="H163" i="35"/>
  <c r="J165" i="35"/>
  <c r="H261" i="35"/>
  <c r="J229" i="35"/>
  <c r="I267" i="35"/>
  <c r="I258" i="35"/>
  <c r="H299" i="35"/>
  <c r="J153" i="35"/>
  <c r="I156" i="35"/>
  <c r="H219" i="35"/>
  <c r="I247" i="35"/>
  <c r="I129" i="35"/>
  <c r="H258" i="35"/>
  <c r="I79" i="35"/>
  <c r="J79" i="35" s="1"/>
  <c r="I163" i="35"/>
  <c r="H143" i="35"/>
  <c r="I185" i="35"/>
  <c r="H285" i="35"/>
  <c r="H168" i="35"/>
  <c r="J313" i="35"/>
  <c r="J162" i="35"/>
  <c r="I141" i="35"/>
  <c r="J322" i="35"/>
  <c r="I176" i="35"/>
  <c r="I188" i="35"/>
  <c r="H243" i="35"/>
  <c r="I308" i="35"/>
  <c r="J223" i="35"/>
  <c r="J143" i="35"/>
  <c r="H185" i="35"/>
  <c r="I285" i="35"/>
  <c r="J186" i="35"/>
  <c r="H318" i="35"/>
  <c r="H206" i="35"/>
  <c r="I312" i="35"/>
  <c r="I316" i="35"/>
  <c r="I168" i="35"/>
  <c r="I277" i="35"/>
  <c r="J191" i="35"/>
  <c r="J246" i="35"/>
  <c r="I255" i="35"/>
  <c r="I126" i="35"/>
  <c r="I229" i="35"/>
  <c r="H259" i="35"/>
  <c r="J220" i="35"/>
  <c r="H249" i="35"/>
  <c r="H306" i="35"/>
  <c r="H287" i="35"/>
  <c r="I215" i="35"/>
  <c r="I191" i="35"/>
  <c r="I246" i="35"/>
  <c r="H273" i="35"/>
  <c r="J137" i="35"/>
  <c r="I169" i="35"/>
  <c r="J256" i="35"/>
  <c r="J157" i="35"/>
  <c r="I260" i="35"/>
  <c r="J183" i="35"/>
  <c r="H256" i="35"/>
  <c r="J198" i="35"/>
  <c r="I273" i="35"/>
  <c r="J150" i="35"/>
  <c r="H169" i="35"/>
  <c r="I234" i="35"/>
  <c r="J170" i="35"/>
  <c r="J307" i="35"/>
  <c r="J177" i="35"/>
  <c r="J175" i="35"/>
  <c r="J245" i="35"/>
  <c r="I170" i="35"/>
  <c r="H177" i="35"/>
  <c r="I307" i="35"/>
  <c r="J234" i="35"/>
  <c r="H245" i="35"/>
  <c r="I262" i="35"/>
  <c r="I136" i="35"/>
  <c r="J262" i="35"/>
  <c r="H136" i="35"/>
  <c r="H175" i="35"/>
  <c r="H199" i="35"/>
  <c r="H139" i="35"/>
  <c r="J139" i="35"/>
  <c r="I303" i="35"/>
  <c r="I137" i="35"/>
  <c r="J194" i="35"/>
  <c r="H252" i="35"/>
  <c r="H194" i="35"/>
  <c r="I30" i="35"/>
  <c r="J30" i="35" s="1"/>
  <c r="I252" i="35"/>
  <c r="J304" i="35"/>
  <c r="H207" i="35"/>
  <c r="H255" i="35"/>
  <c r="I272" i="35"/>
  <c r="J317" i="35"/>
  <c r="H159" i="35"/>
  <c r="H166" i="35"/>
  <c r="I213" i="35"/>
  <c r="H232" i="35"/>
  <c r="I288" i="35"/>
  <c r="H213" i="35"/>
  <c r="J270" i="35"/>
  <c r="J232" i="35"/>
  <c r="H304" i="35"/>
  <c r="J288" i="35"/>
  <c r="H158" i="35"/>
  <c r="I270" i="35"/>
  <c r="J195" i="35"/>
  <c r="I158" i="35"/>
  <c r="I195" i="35"/>
  <c r="H317" i="35"/>
  <c r="I205" i="35"/>
  <c r="J166" i="35"/>
  <c r="I151" i="35"/>
  <c r="I148" i="35"/>
  <c r="H276" i="35"/>
  <c r="I310" i="35"/>
  <c r="J254" i="35"/>
  <c r="H172" i="35"/>
  <c r="J274" i="35"/>
  <c r="H151" i="35"/>
  <c r="H135" i="35"/>
  <c r="J310" i="35"/>
  <c r="J272" i="35"/>
  <c r="I172" i="35"/>
  <c r="J276" i="35"/>
  <c r="I274" i="35"/>
  <c r="I135" i="35"/>
  <c r="J148" i="35"/>
  <c r="I152" i="35"/>
  <c r="I161" i="35"/>
  <c r="J215" i="35"/>
  <c r="H302" i="35"/>
  <c r="J259" i="35"/>
  <c r="I159" i="35"/>
  <c r="J265" i="35"/>
  <c r="I199" i="35"/>
  <c r="I209" i="35"/>
  <c r="J230" i="35"/>
  <c r="J268" i="35"/>
  <c r="H268" i="35"/>
  <c r="I265" i="35"/>
  <c r="H209" i="35"/>
  <c r="H254" i="35"/>
  <c r="I230" i="35"/>
  <c r="H152" i="35"/>
  <c r="J212" i="35"/>
  <c r="I212" i="35"/>
  <c r="J297" i="35"/>
  <c r="J184" i="35"/>
  <c r="J207" i="35"/>
  <c r="H297" i="35"/>
  <c r="H184" i="35"/>
  <c r="J124" i="35"/>
  <c r="G7" i="35"/>
  <c r="H286" i="35"/>
  <c r="J286" i="35"/>
  <c r="I286" i="35"/>
  <c r="H235" i="35"/>
  <c r="I235" i="35"/>
  <c r="J235" i="35"/>
  <c r="I280" i="35"/>
  <c r="H280" i="35"/>
  <c r="J280" i="35"/>
  <c r="J180" i="35"/>
  <c r="H180" i="35"/>
  <c r="I180" i="35"/>
  <c r="H114" i="35"/>
  <c r="I114" i="35"/>
  <c r="I48" i="35"/>
  <c r="H48" i="35"/>
  <c r="K38" i="50" l="1"/>
  <c r="S38" i="50"/>
  <c r="C38" i="50"/>
  <c r="Y39" i="50"/>
  <c r="O39" i="50" s="1"/>
  <c r="Z38" i="50"/>
  <c r="H7" i="35"/>
  <c r="I7" i="35"/>
  <c r="J48" i="35"/>
  <c r="J114" i="35"/>
  <c r="J7" i="35" s="1"/>
  <c r="D10" i="35"/>
  <c r="O10" i="35"/>
  <c r="C10" i="35"/>
  <c r="K39" i="50" l="1"/>
  <c r="S39" i="50"/>
  <c r="C39" i="50"/>
  <c r="Y40" i="50"/>
  <c r="O40" i="50" s="1"/>
  <c r="Z39" i="50"/>
  <c r="J4" i="35"/>
  <c r="O9" i="35"/>
  <c r="C9" i="35"/>
  <c r="D9" i="35"/>
  <c r="E10" i="35"/>
  <c r="K40" i="50" l="1"/>
  <c r="S40" i="50"/>
  <c r="C40" i="50"/>
  <c r="Y41" i="50"/>
  <c r="O41" i="50" s="1"/>
  <c r="Z40" i="50"/>
  <c r="E9" i="35"/>
  <c r="K41" i="50" l="1"/>
  <c r="S41" i="50"/>
  <c r="C41" i="50"/>
  <c r="Y42" i="50"/>
  <c r="O42" i="50" s="1"/>
  <c r="Z41" i="50"/>
  <c r="D42" i="49"/>
  <c r="K42" i="50" l="1"/>
  <c r="S42" i="50"/>
  <c r="C42" i="50"/>
  <c r="Y43" i="50"/>
  <c r="O43" i="50" s="1"/>
  <c r="Z42" i="50"/>
  <c r="B42" i="49"/>
  <c r="K43" i="50" l="1"/>
  <c r="S43" i="50"/>
  <c r="C43" i="50"/>
  <c r="Y44" i="50"/>
  <c r="O44" i="50" s="1"/>
  <c r="Z43" i="50"/>
  <c r="B43" i="49"/>
  <c r="K44" i="50" l="1"/>
  <c r="S44" i="50"/>
  <c r="C44" i="50"/>
  <c r="Y45" i="50"/>
  <c r="O45" i="50" s="1"/>
  <c r="Z44" i="50"/>
  <c r="A13" i="35"/>
  <c r="C13" i="35" s="1"/>
  <c r="B44" i="49"/>
  <c r="A14" i="35" s="1"/>
  <c r="K45" i="50" l="1"/>
  <c r="S45" i="50"/>
  <c r="C45" i="50"/>
  <c r="Y46" i="50"/>
  <c r="O46" i="50" s="1"/>
  <c r="Z45" i="50"/>
  <c r="O13" i="35"/>
  <c r="D13" i="35"/>
  <c r="E13" i="35" s="1"/>
  <c r="D14" i="35"/>
  <c r="O14" i="35"/>
  <c r="C14" i="35"/>
  <c r="B45" i="49"/>
  <c r="K46" i="50" l="1"/>
  <c r="S46" i="50"/>
  <c r="C46" i="50"/>
  <c r="Y47" i="50"/>
  <c r="O47" i="50" s="1"/>
  <c r="Z46" i="50"/>
  <c r="E14" i="35"/>
  <c r="B46" i="49"/>
  <c r="K47" i="50" l="1"/>
  <c r="S47" i="50"/>
  <c r="C47" i="50"/>
  <c r="Y48" i="50"/>
  <c r="O48" i="50" s="1"/>
  <c r="Z47" i="50"/>
  <c r="B47" i="49"/>
  <c r="K48" i="50" l="1"/>
  <c r="S48" i="50"/>
  <c r="C48" i="50"/>
  <c r="Y49" i="50"/>
  <c r="O49" i="50" s="1"/>
  <c r="Z48" i="50"/>
  <c r="B48" i="49"/>
  <c r="K49" i="50" l="1"/>
  <c r="S49" i="50"/>
  <c r="C49" i="50"/>
  <c r="Y50" i="50"/>
  <c r="O50" i="50" s="1"/>
  <c r="Z49" i="50"/>
  <c r="B49" i="49"/>
  <c r="K50" i="50" l="1"/>
  <c r="S50" i="50"/>
  <c r="C50" i="50"/>
  <c r="Y51" i="50"/>
  <c r="O51" i="50" s="1"/>
  <c r="Z50" i="50"/>
  <c r="B50" i="49"/>
  <c r="K51" i="50" l="1"/>
  <c r="S51" i="50"/>
  <c r="C51" i="50"/>
  <c r="Y52" i="50"/>
  <c r="O52" i="50" s="1"/>
  <c r="Z51" i="50"/>
  <c r="B51" i="49"/>
  <c r="K52" i="50" l="1"/>
  <c r="S52" i="50"/>
  <c r="C52" i="50"/>
  <c r="Y53" i="50"/>
  <c r="O53" i="50" s="1"/>
  <c r="Z52" i="50"/>
  <c r="B52" i="49"/>
  <c r="D62" i="49" s="1"/>
  <c r="B62" i="49" s="1"/>
  <c r="K53" i="50" l="1"/>
  <c r="S53" i="50"/>
  <c r="C53" i="50"/>
  <c r="Y54" i="50"/>
  <c r="O54" i="50" s="1"/>
  <c r="Z53" i="50"/>
  <c r="B63" i="49"/>
  <c r="B64" i="49" s="1"/>
  <c r="B65" i="49" s="1"/>
  <c r="B66" i="49" s="1"/>
  <c r="K54" i="50" l="1"/>
  <c r="S54" i="50"/>
  <c r="C54" i="50"/>
  <c r="Y55" i="50"/>
  <c r="O55" i="50" s="1"/>
  <c r="Z54" i="50"/>
  <c r="D82" i="49"/>
  <c r="B82" i="49" s="1"/>
  <c r="K55" i="50" l="1"/>
  <c r="S55" i="50"/>
  <c r="C55" i="50"/>
  <c r="Y56" i="50"/>
  <c r="O56" i="50" s="1"/>
  <c r="Z55" i="50"/>
  <c r="D102" i="49"/>
  <c r="B102" i="49" s="1"/>
  <c r="K56" i="50" l="1"/>
  <c r="S56" i="50"/>
  <c r="C56" i="50"/>
  <c r="Y57" i="50"/>
  <c r="O57" i="50" s="1"/>
  <c r="Z56" i="50"/>
  <c r="D122" i="49"/>
  <c r="B122" i="49" s="1"/>
  <c r="B123" i="49" s="1"/>
  <c r="B124" i="49" s="1"/>
  <c r="B125" i="49" s="1"/>
  <c r="B126" i="49" s="1"/>
  <c r="K57" i="50" l="1"/>
  <c r="S57" i="50"/>
  <c r="C57" i="50"/>
  <c r="Y58" i="50"/>
  <c r="O58" i="50" s="1"/>
  <c r="Z57" i="50"/>
  <c r="D142" i="49"/>
  <c r="K58" i="50" l="1"/>
  <c r="S58" i="50"/>
  <c r="C58" i="50"/>
  <c r="Y59" i="50"/>
  <c r="O59" i="50" s="1"/>
  <c r="Z58" i="50"/>
  <c r="B142" i="49"/>
  <c r="K59" i="50" l="1"/>
  <c r="S59" i="50"/>
  <c r="C59" i="50"/>
  <c r="Y60" i="50"/>
  <c r="O60" i="50" s="1"/>
  <c r="Z59" i="50"/>
  <c r="B143" i="49"/>
  <c r="B144" i="49" s="1"/>
  <c r="K60" i="50" l="1"/>
  <c r="S60" i="50"/>
  <c r="C60" i="50"/>
  <c r="Y61" i="50"/>
  <c r="O61" i="50" s="1"/>
  <c r="Z60" i="50"/>
  <c r="D162" i="49"/>
  <c r="B162" i="49" s="1"/>
  <c r="K61" i="50" l="1"/>
  <c r="S61" i="50"/>
  <c r="C61" i="50"/>
  <c r="Y62" i="50"/>
  <c r="O62" i="50" s="1"/>
  <c r="Z61" i="50"/>
  <c r="B163" i="49"/>
  <c r="K62" i="50" l="1"/>
  <c r="S62" i="50"/>
  <c r="C62" i="50"/>
  <c r="Y63" i="50"/>
  <c r="O63" i="50" s="1"/>
  <c r="Z62" i="50"/>
  <c r="B164" i="49"/>
  <c r="B165" i="49" s="1"/>
  <c r="B166" i="49" s="1"/>
  <c r="B167" i="49" s="1"/>
  <c r="K63" i="50" l="1"/>
  <c r="S63" i="50"/>
  <c r="C63" i="50"/>
  <c r="Y64" i="50"/>
  <c r="O64" i="50" s="1"/>
  <c r="Z63" i="50"/>
  <c r="D182" i="49"/>
  <c r="B182" i="49" s="1"/>
  <c r="K64" i="50" l="1"/>
  <c r="S64" i="50"/>
  <c r="C64" i="50"/>
  <c r="Y65" i="50"/>
  <c r="O65" i="50" s="1"/>
  <c r="Z64" i="50"/>
  <c r="B183" i="49"/>
  <c r="K65" i="50" l="1"/>
  <c r="S65" i="50"/>
  <c r="C65" i="50"/>
  <c r="Y66" i="50"/>
  <c r="O66" i="50" s="1"/>
  <c r="Z65" i="50"/>
  <c r="B184" i="49"/>
  <c r="B185" i="49" s="1"/>
  <c r="B186" i="49" s="1"/>
  <c r="B187" i="49" s="1"/>
  <c r="B188" i="49" s="1"/>
  <c r="B189" i="49" s="1"/>
  <c r="B190" i="49" s="1"/>
  <c r="B191" i="49" s="1"/>
  <c r="B192" i="49" s="1"/>
  <c r="B193" i="49" s="1"/>
  <c r="B194" i="49" s="1"/>
  <c r="B195" i="49" s="1"/>
  <c r="B196" i="49" s="1"/>
  <c r="B197" i="49" s="1"/>
  <c r="B198" i="49" s="1"/>
  <c r="B199" i="49" s="1"/>
  <c r="B200" i="49" s="1"/>
  <c r="B201" i="49" s="1"/>
  <c r="K66" i="50" l="1"/>
  <c r="S66" i="50"/>
  <c r="C66" i="50"/>
  <c r="Y67" i="50"/>
  <c r="O67" i="50" s="1"/>
  <c r="Z66" i="50"/>
  <c r="D202" i="49"/>
  <c r="B202" i="49" s="1"/>
  <c r="K67" i="50" l="1"/>
  <c r="S67" i="50"/>
  <c r="C67" i="50"/>
  <c r="Y68" i="50"/>
  <c r="O68" i="50" s="1"/>
  <c r="Z67" i="50"/>
  <c r="B203" i="49"/>
  <c r="K68" i="50" l="1"/>
  <c r="S68" i="50"/>
  <c r="C68" i="50"/>
  <c r="Y69" i="50"/>
  <c r="O69" i="50" s="1"/>
  <c r="Z68" i="50"/>
  <c r="B204" i="49"/>
  <c r="K69" i="50" l="1"/>
  <c r="S69" i="50"/>
  <c r="C69" i="50"/>
  <c r="Y70" i="50"/>
  <c r="O70" i="50" s="1"/>
  <c r="Z69" i="50"/>
  <c r="D222" i="49"/>
  <c r="B222" i="49" s="1"/>
  <c r="B223" i="49" s="1"/>
  <c r="K70" i="50" l="1"/>
  <c r="S70" i="50"/>
  <c r="C70" i="50"/>
  <c r="Y71" i="50"/>
  <c r="O71" i="50" s="1"/>
  <c r="Z70" i="50"/>
  <c r="D242" i="49"/>
  <c r="B242" i="49" s="1"/>
  <c r="K71" i="50" l="1"/>
  <c r="S71" i="50"/>
  <c r="C71" i="50"/>
  <c r="Y72" i="50"/>
  <c r="O72" i="50" s="1"/>
  <c r="Z71" i="50"/>
  <c r="B243" i="49"/>
  <c r="K72" i="50" l="1"/>
  <c r="S72" i="50"/>
  <c r="C72" i="50"/>
  <c r="Y73" i="50"/>
  <c r="O73" i="50" s="1"/>
  <c r="Z72" i="50"/>
  <c r="B244" i="49"/>
  <c r="B245" i="49" s="1"/>
  <c r="B246" i="49" s="1"/>
  <c r="K73" i="50" l="1"/>
  <c r="S73" i="50"/>
  <c r="C73" i="50"/>
  <c r="Y74" i="50"/>
  <c r="O74" i="50" s="1"/>
  <c r="Z73" i="50"/>
  <c r="D262" i="49"/>
  <c r="B262" i="49" s="1"/>
  <c r="K74" i="50" l="1"/>
  <c r="S74" i="50"/>
  <c r="C74" i="50"/>
  <c r="Y75" i="50"/>
  <c r="O75" i="50" s="1"/>
  <c r="Z74" i="50"/>
  <c r="B263" i="49"/>
  <c r="K75" i="50" l="1"/>
  <c r="S75" i="50"/>
  <c r="C75" i="50"/>
  <c r="Y76" i="50"/>
  <c r="O76" i="50" s="1"/>
  <c r="Z75" i="50"/>
  <c r="B264" i="49"/>
  <c r="K76" i="50" l="1"/>
  <c r="S76" i="50"/>
  <c r="C76" i="50"/>
  <c r="Y77" i="50"/>
  <c r="O77" i="50" s="1"/>
  <c r="Z76" i="50"/>
  <c r="D282" i="49"/>
  <c r="B282" i="49" s="1"/>
  <c r="B283" i="49" s="1"/>
  <c r="A11" i="35" s="1"/>
  <c r="K77" i="50" l="1"/>
  <c r="S77" i="50"/>
  <c r="C77" i="50"/>
  <c r="Y78" i="50"/>
  <c r="O78" i="50" s="1"/>
  <c r="Z77" i="50"/>
  <c r="D11" i="35"/>
  <c r="O11" i="35"/>
  <c r="C11" i="35"/>
  <c r="A8" i="35"/>
  <c r="A113" i="35"/>
  <c r="A80" i="35"/>
  <c r="A82" i="35"/>
  <c r="A176" i="35"/>
  <c r="A34" i="35"/>
  <c r="A126" i="35"/>
  <c r="A234" i="35"/>
  <c r="A148" i="35"/>
  <c r="A12" i="35"/>
  <c r="A164" i="35"/>
  <c r="A246" i="35"/>
  <c r="A311" i="35"/>
  <c r="A19" i="35"/>
  <c r="A292" i="35"/>
  <c r="A272" i="35"/>
  <c r="A156" i="35"/>
  <c r="A226" i="35"/>
  <c r="A101" i="35"/>
  <c r="A90" i="35"/>
  <c r="A111" i="35"/>
  <c r="A130" i="35"/>
  <c r="A62" i="35"/>
  <c r="A278" i="35"/>
  <c r="A274" i="35"/>
  <c r="A50" i="35"/>
  <c r="A230" i="35"/>
  <c r="A207" i="35"/>
  <c r="A315" i="35"/>
  <c r="A284" i="35"/>
  <c r="A303" i="35"/>
  <c r="A94" i="35"/>
  <c r="A219" i="35"/>
  <c r="A188" i="35"/>
  <c r="A59" i="35"/>
  <c r="A285" i="35"/>
  <c r="A205" i="35"/>
  <c r="A242" i="35"/>
  <c r="A87" i="35"/>
  <c r="A313" i="35"/>
  <c r="A244" i="35"/>
  <c r="A128" i="35"/>
  <c r="A108" i="35"/>
  <c r="A191" i="35"/>
  <c r="A48" i="35"/>
  <c r="A21" i="35"/>
  <c r="A117" i="35"/>
  <c r="A157" i="35"/>
  <c r="A140" i="35"/>
  <c r="A281" i="35"/>
  <c r="A37" i="35"/>
  <c r="A293" i="35"/>
  <c r="A70" i="35"/>
  <c r="A264" i="35"/>
  <c r="A195" i="35"/>
  <c r="A38" i="35"/>
  <c r="A97" i="35"/>
  <c r="A18" i="35"/>
  <c r="A223" i="35"/>
  <c r="A61" i="35"/>
  <c r="A262" i="35"/>
  <c r="A189" i="35"/>
  <c r="A297" i="35"/>
  <c r="A154" i="35"/>
  <c r="A159" i="35"/>
  <c r="A235" i="35"/>
  <c r="A166" i="35"/>
  <c r="A30" i="35"/>
  <c r="A218" i="35"/>
  <c r="A184" i="35"/>
  <c r="A182" i="35"/>
  <c r="A306" i="35"/>
  <c r="A99" i="35"/>
  <c r="A133" i="35"/>
  <c r="A100" i="35"/>
  <c r="A137" i="35"/>
  <c r="A115" i="35"/>
  <c r="A139" i="35"/>
  <c r="A107" i="35"/>
  <c r="A116" i="35"/>
  <c r="A177" i="35"/>
  <c r="A68" i="35"/>
  <c r="A127" i="35"/>
  <c r="A145" i="35"/>
  <c r="A253" i="35"/>
  <c r="A41" i="35"/>
  <c r="A267" i="35"/>
  <c r="A187" i="35"/>
  <c r="A125" i="35"/>
  <c r="A237" i="35"/>
  <c r="A322" i="35"/>
  <c r="A136" i="35"/>
  <c r="A225" i="35"/>
  <c r="A216" i="35"/>
  <c r="A129" i="35"/>
  <c r="A194" i="35"/>
  <c r="A86" i="35"/>
  <c r="A155" i="35"/>
  <c r="A89" i="35"/>
  <c r="A51" i="35"/>
  <c r="A251" i="35"/>
  <c r="A138" i="35"/>
  <c r="A69" i="35"/>
  <c r="A203" i="35"/>
  <c r="A20" i="35"/>
  <c r="A257" i="35"/>
  <c r="A93" i="35"/>
  <c r="A31" i="35"/>
  <c r="A217" i="35"/>
  <c r="A185" i="35"/>
  <c r="A252" i="35"/>
  <c r="A134" i="35"/>
  <c r="A304" i="35"/>
  <c r="A263" i="35"/>
  <c r="A239" i="35"/>
  <c r="A320" i="35"/>
  <c r="A55" i="35"/>
  <c r="A160" i="35"/>
  <c r="A197" i="35"/>
  <c r="A179" i="35"/>
  <c r="A151" i="35"/>
  <c r="A288" i="35"/>
  <c r="A245" i="35"/>
  <c r="A85" i="35"/>
  <c r="A171" i="35"/>
  <c r="A243" i="35"/>
  <c r="A84" i="35"/>
  <c r="A23" i="35"/>
  <c r="A114" i="35"/>
  <c r="A302" i="35"/>
  <c r="A224" i="35"/>
  <c r="A167" i="35"/>
  <c r="A307" i="35"/>
  <c r="A200" i="35"/>
  <c r="A240" i="35"/>
  <c r="A53" i="35"/>
  <c r="A64" i="35"/>
  <c r="A261" i="35"/>
  <c r="A210" i="35"/>
  <c r="A256" i="35"/>
  <c r="A283" i="35"/>
  <c r="A221" i="35"/>
  <c r="A121" i="35"/>
  <c r="A142" i="35"/>
  <c r="A118" i="35"/>
  <c r="A17" i="35"/>
  <c r="A231" i="35"/>
  <c r="A260" i="35"/>
  <c r="A15" i="35"/>
  <c r="A91" i="35"/>
  <c r="A299" i="35"/>
  <c r="A183" i="35"/>
  <c r="A149" i="35"/>
  <c r="A275" i="35"/>
  <c r="A318" i="35"/>
  <c r="A317" i="35"/>
  <c r="A131" i="35"/>
  <c r="A60" i="35"/>
  <c r="A102" i="35"/>
  <c r="A271" i="35"/>
  <c r="A52" i="35"/>
  <c r="A28" i="35"/>
  <c r="A29" i="35"/>
  <c r="A309" i="35"/>
  <c r="A193" i="35"/>
  <c r="A170" i="35"/>
  <c r="A250" i="35"/>
  <c r="A255" i="35"/>
  <c r="A201" i="35"/>
  <c r="A213" i="35"/>
  <c r="A26" i="35"/>
  <c r="A27" i="35"/>
  <c r="A65" i="35"/>
  <c r="A286" i="35"/>
  <c r="A32" i="35"/>
  <c r="A36" i="35"/>
  <c r="A211" i="35"/>
  <c r="A124" i="35"/>
  <c r="A279" i="35"/>
  <c r="A43" i="35"/>
  <c r="A268" i="35"/>
  <c r="A103" i="35"/>
  <c r="A161" i="35"/>
  <c r="A119" i="35"/>
  <c r="A163" i="35"/>
  <c r="A112" i="35"/>
  <c r="A175" i="35"/>
  <c r="A190" i="35"/>
  <c r="A74" i="35"/>
  <c r="A236" i="35"/>
  <c r="A206" i="35"/>
  <c r="A196" i="35"/>
  <c r="A232" i="35"/>
  <c r="A105" i="35"/>
  <c r="A71" i="35"/>
  <c r="A81" i="35"/>
  <c r="A22" i="35"/>
  <c r="A294" i="35"/>
  <c r="A212" i="35"/>
  <c r="A316" i="35"/>
  <c r="A310" i="35"/>
  <c r="A290" i="35"/>
  <c r="A106" i="35"/>
  <c r="A39" i="35"/>
  <c r="A83" i="35"/>
  <c r="A198" i="35"/>
  <c r="A233" i="35"/>
  <c r="A277" i="35"/>
  <c r="A296" i="35"/>
  <c r="A24" i="35"/>
  <c r="A312" i="35"/>
  <c r="A209" i="35"/>
  <c r="A25" i="35"/>
  <c r="A180" i="35"/>
  <c r="A16" i="35"/>
  <c r="A46" i="35"/>
  <c r="A247" i="35"/>
  <c r="A168" i="35"/>
  <c r="A172" i="35"/>
  <c r="A298" i="35"/>
  <c r="A88" i="35"/>
  <c r="A301" i="35"/>
  <c r="A178" i="35"/>
  <c r="A78" i="35"/>
  <c r="A141" i="35"/>
  <c r="A135" i="35"/>
  <c r="A158" i="35"/>
  <c r="A67" i="35"/>
  <c r="A258" i="35"/>
  <c r="A132" i="35"/>
  <c r="A35" i="35"/>
  <c r="A169" i="35"/>
  <c r="A56" i="35"/>
  <c r="A270" i="35"/>
  <c r="A42" i="35"/>
  <c r="A295" i="35"/>
  <c r="A153" i="35"/>
  <c r="A104" i="35"/>
  <c r="A174" i="35"/>
  <c r="A276" i="35"/>
  <c r="A314" i="35"/>
  <c r="A280" i="35"/>
  <c r="A40" i="35"/>
  <c r="A289" i="35"/>
  <c r="A165" i="35"/>
  <c r="A192" i="35"/>
  <c r="A254" i="35"/>
  <c r="A305" i="35"/>
  <c r="A249" i="35"/>
  <c r="A321" i="35"/>
  <c r="A162" i="35"/>
  <c r="A266" i="35"/>
  <c r="A146" i="35"/>
  <c r="A120" i="35"/>
  <c r="A273" i="35"/>
  <c r="A199" i="35"/>
  <c r="A95" i="35"/>
  <c r="A96" i="35"/>
  <c r="A45" i="35"/>
  <c r="A215" i="35"/>
  <c r="A282" i="35"/>
  <c r="A181" i="35"/>
  <c r="A227" i="35"/>
  <c r="A47" i="35"/>
  <c r="A109" i="35"/>
  <c r="A291" i="35"/>
  <c r="A73" i="35"/>
  <c r="A122" i="35"/>
  <c r="A150" i="35"/>
  <c r="A58" i="35"/>
  <c r="A123" i="35"/>
  <c r="A44" i="35"/>
  <c r="A144" i="35"/>
  <c r="A76" i="35"/>
  <c r="A186" i="35"/>
  <c r="A248" i="35"/>
  <c r="A143" i="35"/>
  <c r="A229" i="35"/>
  <c r="A152" i="35"/>
  <c r="A63" i="35"/>
  <c r="A287" i="35"/>
  <c r="A77" i="35"/>
  <c r="A173" i="35"/>
  <c r="A269" i="35"/>
  <c r="A238" i="35"/>
  <c r="A228" i="35"/>
  <c r="A92" i="35"/>
  <c r="A33" i="35"/>
  <c r="A214" i="35"/>
  <c r="A147" i="35"/>
  <c r="A202" i="35"/>
  <c r="A54" i="35"/>
  <c r="A57" i="35"/>
  <c r="A222" i="35"/>
  <c r="A75" i="35"/>
  <c r="A98" i="35"/>
  <c r="A308" i="35"/>
  <c r="A319" i="35"/>
  <c r="A204" i="35"/>
  <c r="A265" i="35"/>
  <c r="A220" i="35"/>
  <c r="A72" i="35"/>
  <c r="A241" i="35"/>
  <c r="A79" i="35"/>
  <c r="A110" i="35"/>
  <c r="A300" i="35"/>
  <c r="A66" i="35"/>
  <c r="A208" i="35"/>
  <c r="A259" i="35"/>
  <c r="A49" i="35"/>
  <c r="C8" i="35"/>
  <c r="D8" i="35"/>
  <c r="O8" i="35"/>
  <c r="K78" i="50" l="1"/>
  <c r="S78" i="50"/>
  <c r="C78" i="50"/>
  <c r="Y79" i="50"/>
  <c r="O79" i="50" s="1"/>
  <c r="Z78" i="50"/>
  <c r="E11" i="35"/>
  <c r="C138" i="35"/>
  <c r="D138" i="35"/>
  <c r="O138" i="35"/>
  <c r="E138" i="35"/>
  <c r="E194" i="35"/>
  <c r="O194" i="35"/>
  <c r="C194" i="35"/>
  <c r="D194" i="35"/>
  <c r="O237" i="35"/>
  <c r="E237" i="35"/>
  <c r="D237" i="35"/>
  <c r="C237" i="35"/>
  <c r="O145" i="35"/>
  <c r="D145" i="35"/>
  <c r="E145" i="35"/>
  <c r="C145" i="35"/>
  <c r="O139" i="35"/>
  <c r="E139" i="35"/>
  <c r="D139" i="35"/>
  <c r="C139" i="35"/>
  <c r="O306" i="35"/>
  <c r="E306" i="35"/>
  <c r="D306" i="35"/>
  <c r="C306" i="35"/>
  <c r="O235" i="35"/>
  <c r="C235" i="35"/>
  <c r="D235" i="35"/>
  <c r="E235" i="35"/>
  <c r="O61" i="35"/>
  <c r="D61" i="35"/>
  <c r="C61" i="35"/>
  <c r="O264" i="35"/>
  <c r="D264" i="35"/>
  <c r="E264" i="35"/>
  <c r="C264" i="35"/>
  <c r="D157" i="35"/>
  <c r="O157" i="35"/>
  <c r="C157" i="35"/>
  <c r="E157" i="35"/>
  <c r="C128" i="35"/>
  <c r="O128" i="35"/>
  <c r="D128" i="35"/>
  <c r="E128" i="35"/>
  <c r="O285" i="35"/>
  <c r="D285" i="35"/>
  <c r="E285" i="35"/>
  <c r="C285" i="35"/>
  <c r="O284" i="35"/>
  <c r="D284" i="35"/>
  <c r="E284" i="35"/>
  <c r="C284" i="35"/>
  <c r="D278" i="35"/>
  <c r="O278" i="35"/>
  <c r="E278" i="35"/>
  <c r="C278" i="35"/>
  <c r="E226" i="35"/>
  <c r="D226" i="35"/>
  <c r="C226" i="35"/>
  <c r="O226" i="35"/>
  <c r="D246" i="35"/>
  <c r="O246" i="35"/>
  <c r="C246" i="35"/>
  <c r="E246" i="35"/>
  <c r="D34" i="35"/>
  <c r="O34" i="35"/>
  <c r="C34" i="35"/>
  <c r="E93" i="35"/>
  <c r="D93" i="35"/>
  <c r="O93" i="35"/>
  <c r="C93" i="35"/>
  <c r="C251" i="35"/>
  <c r="E251" i="35"/>
  <c r="D251" i="35"/>
  <c r="O251" i="35"/>
  <c r="O129" i="35"/>
  <c r="E129" i="35"/>
  <c r="D129" i="35"/>
  <c r="C129" i="35"/>
  <c r="D125" i="35"/>
  <c r="O125" i="35"/>
  <c r="E125" i="35"/>
  <c r="C125" i="35"/>
  <c r="D127" i="35"/>
  <c r="O127" i="35"/>
  <c r="C127" i="35"/>
  <c r="E127" i="35"/>
  <c r="E115" i="35"/>
  <c r="C115" i="35"/>
  <c r="O115" i="35"/>
  <c r="D115" i="35"/>
  <c r="O182" i="35"/>
  <c r="E182" i="35"/>
  <c r="D182" i="35"/>
  <c r="C182" i="35"/>
  <c r="E159" i="35"/>
  <c r="C159" i="35"/>
  <c r="O159" i="35"/>
  <c r="D159" i="35"/>
  <c r="O223" i="35"/>
  <c r="D223" i="35"/>
  <c r="C223" i="35"/>
  <c r="E223" i="35"/>
  <c r="C70" i="35"/>
  <c r="D70" i="35"/>
  <c r="O70" i="35"/>
  <c r="C117" i="35"/>
  <c r="D117" i="35"/>
  <c r="E117" i="35"/>
  <c r="O117" i="35"/>
  <c r="C244" i="35"/>
  <c r="D244" i="35"/>
  <c r="E244" i="35"/>
  <c r="O244" i="35"/>
  <c r="C59" i="35"/>
  <c r="O59" i="35"/>
  <c r="D59" i="35"/>
  <c r="D315" i="35"/>
  <c r="C315" i="35"/>
  <c r="E315" i="35"/>
  <c r="O315" i="35"/>
  <c r="C62" i="35"/>
  <c r="O62" i="35"/>
  <c r="D62" i="35"/>
  <c r="D156" i="35"/>
  <c r="C156" i="35"/>
  <c r="O156" i="35"/>
  <c r="E156" i="35"/>
  <c r="O164" i="35"/>
  <c r="D164" i="35"/>
  <c r="E164" i="35"/>
  <c r="C164" i="35"/>
  <c r="D176" i="35"/>
  <c r="C176" i="35"/>
  <c r="O176" i="35"/>
  <c r="E176" i="35"/>
  <c r="D160" i="35"/>
  <c r="E160" i="35"/>
  <c r="O160" i="35"/>
  <c r="C160" i="35"/>
  <c r="E134" i="35"/>
  <c r="D134" i="35"/>
  <c r="O134" i="35"/>
  <c r="C134" i="35"/>
  <c r="E257" i="35"/>
  <c r="C257" i="35"/>
  <c r="D257" i="35"/>
  <c r="O257" i="35"/>
  <c r="D51" i="35"/>
  <c r="O51" i="35"/>
  <c r="C51" i="35"/>
  <c r="C216" i="35"/>
  <c r="E216" i="35"/>
  <c r="D216" i="35"/>
  <c r="O216" i="35"/>
  <c r="D187" i="35"/>
  <c r="O187" i="35"/>
  <c r="E187" i="35"/>
  <c r="C187" i="35"/>
  <c r="O68" i="35"/>
  <c r="C68" i="35"/>
  <c r="D68" i="35"/>
  <c r="D137" i="35"/>
  <c r="C137" i="35"/>
  <c r="E137" i="35"/>
  <c r="O137" i="35"/>
  <c r="O184" i="35"/>
  <c r="C184" i="35"/>
  <c r="E184" i="35"/>
  <c r="D184" i="35"/>
  <c r="O154" i="35"/>
  <c r="C154" i="35"/>
  <c r="E154" i="35"/>
  <c r="D154" i="35"/>
  <c r="O18" i="35"/>
  <c r="D18" i="35"/>
  <c r="C18" i="35"/>
  <c r="C293" i="35"/>
  <c r="D293" i="35"/>
  <c r="E293" i="35"/>
  <c r="O293" i="35"/>
  <c r="C21" i="35"/>
  <c r="O21" i="35"/>
  <c r="D21" i="35"/>
  <c r="D313" i="35"/>
  <c r="O313" i="35"/>
  <c r="E313" i="35"/>
  <c r="C313" i="35"/>
  <c r="D188" i="35"/>
  <c r="E188" i="35"/>
  <c r="O188" i="35"/>
  <c r="C188" i="35"/>
  <c r="C207" i="35"/>
  <c r="D207" i="35"/>
  <c r="E207" i="35"/>
  <c r="O207" i="35"/>
  <c r="E130" i="35"/>
  <c r="D130" i="35"/>
  <c r="C130" i="35"/>
  <c r="O130" i="35"/>
  <c r="C272" i="35"/>
  <c r="E272" i="35"/>
  <c r="O272" i="35"/>
  <c r="D272" i="35"/>
  <c r="O12" i="35"/>
  <c r="C12" i="35"/>
  <c r="D12" i="35"/>
  <c r="O82" i="35"/>
  <c r="D82" i="35"/>
  <c r="C82" i="35"/>
  <c r="B7" i="35"/>
  <c r="O72" i="35"/>
  <c r="D72" i="35"/>
  <c r="C72" i="35"/>
  <c r="E147" i="35"/>
  <c r="D147" i="35"/>
  <c r="O147" i="35"/>
  <c r="C147" i="35"/>
  <c r="O229" i="35"/>
  <c r="E229" i="35"/>
  <c r="C229" i="35"/>
  <c r="D229" i="35"/>
  <c r="C291" i="35"/>
  <c r="O291" i="35"/>
  <c r="E291" i="35"/>
  <c r="D291" i="35"/>
  <c r="D120" i="35"/>
  <c r="O120" i="35"/>
  <c r="C120" i="35"/>
  <c r="E120" i="35"/>
  <c r="O280" i="35"/>
  <c r="E280" i="35"/>
  <c r="D280" i="35"/>
  <c r="C280" i="35"/>
  <c r="O132" i="35"/>
  <c r="E132" i="35"/>
  <c r="C132" i="35"/>
  <c r="D132" i="35"/>
  <c r="C168" i="35"/>
  <c r="E168" i="35"/>
  <c r="O168" i="35"/>
  <c r="D168" i="35"/>
  <c r="O198" i="35"/>
  <c r="C198" i="35"/>
  <c r="E198" i="35"/>
  <c r="D198" i="35"/>
  <c r="O316" i="35"/>
  <c r="D316" i="35"/>
  <c r="E316" i="35"/>
  <c r="C316" i="35"/>
  <c r="C190" i="35"/>
  <c r="D190" i="35"/>
  <c r="E190" i="35"/>
  <c r="O190" i="35"/>
  <c r="O103" i="35"/>
  <c r="C103" i="35"/>
  <c r="E103" i="35"/>
  <c r="D103" i="35"/>
  <c r="D36" i="35"/>
  <c r="O36" i="35"/>
  <c r="C36" i="35"/>
  <c r="C309" i="35"/>
  <c r="D309" i="35"/>
  <c r="O309" i="35"/>
  <c r="E309" i="35"/>
  <c r="C60" i="35"/>
  <c r="D60" i="35"/>
  <c r="O60" i="35"/>
  <c r="E183" i="35"/>
  <c r="C183" i="35"/>
  <c r="O183" i="35"/>
  <c r="D183" i="35"/>
  <c r="C17" i="35"/>
  <c r="O17" i="35"/>
  <c r="D17" i="35"/>
  <c r="O256" i="35"/>
  <c r="C256" i="35"/>
  <c r="D256" i="35"/>
  <c r="E256" i="35"/>
  <c r="E200" i="35"/>
  <c r="O200" i="35"/>
  <c r="C200" i="35"/>
  <c r="D200" i="35"/>
  <c r="C23" i="35"/>
  <c r="O23" i="35"/>
  <c r="D23" i="35"/>
  <c r="C288" i="35"/>
  <c r="O288" i="35"/>
  <c r="E288" i="35"/>
  <c r="D288" i="35"/>
  <c r="C66" i="35"/>
  <c r="O66" i="35"/>
  <c r="D66" i="35"/>
  <c r="O220" i="35"/>
  <c r="C220" i="35"/>
  <c r="D220" i="35"/>
  <c r="E220" i="35"/>
  <c r="C75" i="35"/>
  <c r="O75" i="35"/>
  <c r="D75" i="35"/>
  <c r="D214" i="35"/>
  <c r="C214" i="35"/>
  <c r="E214" i="35"/>
  <c r="O214" i="35"/>
  <c r="C173" i="35"/>
  <c r="E173" i="35"/>
  <c r="D173" i="35"/>
  <c r="O173" i="35"/>
  <c r="O143" i="35"/>
  <c r="E143" i="35"/>
  <c r="D143" i="35"/>
  <c r="C143" i="35"/>
  <c r="D123" i="35"/>
  <c r="E123" i="35"/>
  <c r="O123" i="35"/>
  <c r="C123" i="35"/>
  <c r="C109" i="35"/>
  <c r="E109" i="35"/>
  <c r="D109" i="35"/>
  <c r="O109" i="35"/>
  <c r="C45" i="35"/>
  <c r="O45" i="35"/>
  <c r="D45" i="35"/>
  <c r="E146" i="35"/>
  <c r="D146" i="35"/>
  <c r="C146" i="35"/>
  <c r="O146" i="35"/>
  <c r="C254" i="35"/>
  <c r="O254" i="35"/>
  <c r="D254" i="35"/>
  <c r="E254" i="35"/>
  <c r="D314" i="35"/>
  <c r="E314" i="35"/>
  <c r="O314" i="35"/>
  <c r="C314" i="35"/>
  <c r="O42" i="35"/>
  <c r="C42" i="35"/>
  <c r="D42" i="35"/>
  <c r="O258" i="35"/>
  <c r="D258" i="35"/>
  <c r="E258" i="35"/>
  <c r="C258" i="35"/>
  <c r="C178" i="35"/>
  <c r="O178" i="35"/>
  <c r="E178" i="35"/>
  <c r="D178" i="35"/>
  <c r="E247" i="35"/>
  <c r="C247" i="35"/>
  <c r="D247" i="35"/>
  <c r="O247" i="35"/>
  <c r="D312" i="35"/>
  <c r="O312" i="35"/>
  <c r="C312" i="35"/>
  <c r="E312" i="35"/>
  <c r="D83" i="35"/>
  <c r="C83" i="35"/>
  <c r="O83" i="35"/>
  <c r="O212" i="35"/>
  <c r="C212" i="35"/>
  <c r="D212" i="35"/>
  <c r="E212" i="35"/>
  <c r="D232" i="35"/>
  <c r="E232" i="35"/>
  <c r="O232" i="35"/>
  <c r="C232" i="35"/>
  <c r="C175" i="35"/>
  <c r="E175" i="35"/>
  <c r="D175" i="35"/>
  <c r="O175" i="35"/>
  <c r="C268" i="35"/>
  <c r="D268" i="35"/>
  <c r="E268" i="35"/>
  <c r="O268" i="35"/>
  <c r="C32" i="35"/>
  <c r="O32" i="35"/>
  <c r="D32" i="35"/>
  <c r="C201" i="35"/>
  <c r="O201" i="35"/>
  <c r="D201" i="35"/>
  <c r="E201" i="35"/>
  <c r="O29" i="35"/>
  <c r="C29" i="35"/>
  <c r="D29" i="35"/>
  <c r="O131" i="35"/>
  <c r="D131" i="35"/>
  <c r="E131" i="35"/>
  <c r="C131" i="35"/>
  <c r="O299" i="35"/>
  <c r="E299" i="35"/>
  <c r="D299" i="35"/>
  <c r="C299" i="35"/>
  <c r="E118" i="35"/>
  <c r="C118" i="35"/>
  <c r="D118" i="35"/>
  <c r="O118" i="35"/>
  <c r="C210" i="35"/>
  <c r="E210" i="35"/>
  <c r="D210" i="35"/>
  <c r="O210" i="35"/>
  <c r="C307" i="35"/>
  <c r="D307" i="35"/>
  <c r="E307" i="35"/>
  <c r="O307" i="35"/>
  <c r="C84" i="35"/>
  <c r="D84" i="35"/>
  <c r="O84" i="35"/>
  <c r="D151" i="35"/>
  <c r="O151" i="35"/>
  <c r="C151" i="35"/>
  <c r="E151" i="35"/>
  <c r="O239" i="35"/>
  <c r="D239" i="35"/>
  <c r="C239" i="35"/>
  <c r="E239" i="35"/>
  <c r="E217" i="35"/>
  <c r="O217" i="35"/>
  <c r="D217" i="35"/>
  <c r="C217" i="35"/>
  <c r="C69" i="35"/>
  <c r="D69" i="35"/>
  <c r="O69" i="35"/>
  <c r="C86" i="35"/>
  <c r="E86" i="35"/>
  <c r="O86" i="35"/>
  <c r="D86" i="35"/>
  <c r="O300" i="35"/>
  <c r="D300" i="35"/>
  <c r="E300" i="35"/>
  <c r="C300" i="35"/>
  <c r="C265" i="35"/>
  <c r="E265" i="35"/>
  <c r="O265" i="35"/>
  <c r="D265" i="35"/>
  <c r="C222" i="35"/>
  <c r="E222" i="35"/>
  <c r="O222" i="35"/>
  <c r="D222" i="35"/>
  <c r="C33" i="35"/>
  <c r="O33" i="35"/>
  <c r="D33" i="35"/>
  <c r="D77" i="35"/>
  <c r="C77" i="35"/>
  <c r="O77" i="35"/>
  <c r="O248" i="35"/>
  <c r="C248" i="35"/>
  <c r="D248" i="35"/>
  <c r="E248" i="35"/>
  <c r="O58" i="35"/>
  <c r="C58" i="35"/>
  <c r="D58" i="35"/>
  <c r="C47" i="35"/>
  <c r="O47" i="35"/>
  <c r="D47" i="35"/>
  <c r="E96" i="35"/>
  <c r="C96" i="35"/>
  <c r="O96" i="35"/>
  <c r="D96" i="35"/>
  <c r="E266" i="35"/>
  <c r="C266" i="35"/>
  <c r="D266" i="35"/>
  <c r="O266" i="35"/>
  <c r="O192" i="35"/>
  <c r="D192" i="35"/>
  <c r="E192" i="35"/>
  <c r="C192" i="35"/>
  <c r="C276" i="35"/>
  <c r="D276" i="35"/>
  <c r="E276" i="35"/>
  <c r="O276" i="35"/>
  <c r="E270" i="35"/>
  <c r="D270" i="35"/>
  <c r="O270" i="35"/>
  <c r="C270" i="35"/>
  <c r="C67" i="35"/>
  <c r="D67" i="35"/>
  <c r="O67" i="35"/>
  <c r="O301" i="35"/>
  <c r="E301" i="35"/>
  <c r="D301" i="35"/>
  <c r="C301" i="35"/>
  <c r="D46" i="35"/>
  <c r="O46" i="35"/>
  <c r="C46" i="35"/>
  <c r="C24" i="35"/>
  <c r="O24" i="35"/>
  <c r="D24" i="35"/>
  <c r="D39" i="35"/>
  <c r="O39" i="35"/>
  <c r="C39" i="35"/>
  <c r="C294" i="35"/>
  <c r="E294" i="35"/>
  <c r="O294" i="35"/>
  <c r="D294" i="35"/>
  <c r="D196" i="35"/>
  <c r="O196" i="35"/>
  <c r="E196" i="35"/>
  <c r="C196" i="35"/>
  <c r="E112" i="35"/>
  <c r="O112" i="35"/>
  <c r="D112" i="35"/>
  <c r="C112" i="35"/>
  <c r="C43" i="35"/>
  <c r="O43" i="35"/>
  <c r="D43" i="35"/>
  <c r="E286" i="35"/>
  <c r="O286" i="35"/>
  <c r="D286" i="35"/>
  <c r="C286" i="35"/>
  <c r="D255" i="35"/>
  <c r="C255" i="35"/>
  <c r="E255" i="35"/>
  <c r="O255" i="35"/>
  <c r="D28" i="35"/>
  <c r="C28" i="35"/>
  <c r="O28" i="35"/>
  <c r="C317" i="35"/>
  <c r="O317" i="35"/>
  <c r="E317" i="35"/>
  <c r="D317" i="35"/>
  <c r="D91" i="35"/>
  <c r="C91" i="35"/>
  <c r="E91" i="35"/>
  <c r="O91" i="35"/>
  <c r="O142" i="35"/>
  <c r="D142" i="35"/>
  <c r="E142" i="35"/>
  <c r="C142" i="35"/>
  <c r="E261" i="35"/>
  <c r="D261" i="35"/>
  <c r="C261" i="35"/>
  <c r="O261" i="35"/>
  <c r="O167" i="35"/>
  <c r="C167" i="35"/>
  <c r="E167" i="35"/>
  <c r="D167" i="35"/>
  <c r="C243" i="35"/>
  <c r="E243" i="35"/>
  <c r="D243" i="35"/>
  <c r="O243" i="35"/>
  <c r="D179" i="35"/>
  <c r="O179" i="35"/>
  <c r="E179" i="35"/>
  <c r="C179" i="35"/>
  <c r="O263" i="35"/>
  <c r="C263" i="35"/>
  <c r="E263" i="35"/>
  <c r="D263" i="35"/>
  <c r="C31" i="35"/>
  <c r="O31" i="35"/>
  <c r="D31" i="35"/>
  <c r="E8" i="35"/>
  <c r="O110" i="35"/>
  <c r="C110" i="35"/>
  <c r="D110" i="35"/>
  <c r="E110" i="35"/>
  <c r="D204" i="35"/>
  <c r="O204" i="35"/>
  <c r="C204" i="35"/>
  <c r="E204" i="35"/>
  <c r="C57" i="35"/>
  <c r="O57" i="35"/>
  <c r="D57" i="35"/>
  <c r="E92" i="35"/>
  <c r="D92" i="35"/>
  <c r="O92" i="35"/>
  <c r="C92" i="35"/>
  <c r="D287" i="35"/>
  <c r="O287" i="35"/>
  <c r="E287" i="35"/>
  <c r="C287" i="35"/>
  <c r="E186" i="35"/>
  <c r="C186" i="35"/>
  <c r="D186" i="35"/>
  <c r="O186" i="35"/>
  <c r="D150" i="35"/>
  <c r="C150" i="35"/>
  <c r="E150" i="35"/>
  <c r="O150" i="35"/>
  <c r="C227" i="35"/>
  <c r="D227" i="35"/>
  <c r="E227" i="35"/>
  <c r="O227" i="35"/>
  <c r="O95" i="35"/>
  <c r="C95" i="35"/>
  <c r="D95" i="35"/>
  <c r="E95" i="35"/>
  <c r="D162" i="35"/>
  <c r="O162" i="35"/>
  <c r="E162" i="35"/>
  <c r="C162" i="35"/>
  <c r="O165" i="35"/>
  <c r="D165" i="35"/>
  <c r="C165" i="35"/>
  <c r="E165" i="35"/>
  <c r="C174" i="35"/>
  <c r="E174" i="35"/>
  <c r="O174" i="35"/>
  <c r="D174" i="35"/>
  <c r="C56" i="35"/>
  <c r="D56" i="35"/>
  <c r="O56" i="35"/>
  <c r="O158" i="35"/>
  <c r="C158" i="35"/>
  <c r="E158" i="35"/>
  <c r="D158" i="35"/>
  <c r="O88" i="35"/>
  <c r="D88" i="35"/>
  <c r="E88" i="35"/>
  <c r="C88" i="35"/>
  <c r="D16" i="35"/>
  <c r="C16" i="35"/>
  <c r="O16" i="35"/>
  <c r="C296" i="35"/>
  <c r="O296" i="35"/>
  <c r="E296" i="35"/>
  <c r="D296" i="35"/>
  <c r="C106" i="35"/>
  <c r="D106" i="35"/>
  <c r="E106" i="35"/>
  <c r="O106" i="35"/>
  <c r="C22" i="35"/>
  <c r="D22" i="35"/>
  <c r="O22" i="35"/>
  <c r="E206" i="35"/>
  <c r="D206" i="35"/>
  <c r="O206" i="35"/>
  <c r="C206" i="35"/>
  <c r="E163" i="35"/>
  <c r="O163" i="35"/>
  <c r="C163" i="35"/>
  <c r="D163" i="35"/>
  <c r="E279" i="35"/>
  <c r="O279" i="35"/>
  <c r="C279" i="35"/>
  <c r="D279" i="35"/>
  <c r="O65" i="35"/>
  <c r="D65" i="35"/>
  <c r="C65" i="35"/>
  <c r="O250" i="35"/>
  <c r="E250" i="35"/>
  <c r="D250" i="35"/>
  <c r="C250" i="35"/>
  <c r="O52" i="35"/>
  <c r="D52" i="35"/>
  <c r="C52" i="35"/>
  <c r="D318" i="35"/>
  <c r="C318" i="35"/>
  <c r="O318" i="35"/>
  <c r="E318" i="35"/>
  <c r="O15" i="35"/>
  <c r="D15" i="35"/>
  <c r="C15" i="35"/>
  <c r="E121" i="35"/>
  <c r="D121" i="35"/>
  <c r="C121" i="35"/>
  <c r="O121" i="35"/>
  <c r="D64" i="35"/>
  <c r="O64" i="35"/>
  <c r="C64" i="35"/>
  <c r="O224" i="35"/>
  <c r="D224" i="35"/>
  <c r="C224" i="35"/>
  <c r="E224" i="35"/>
  <c r="E171" i="35"/>
  <c r="O171" i="35"/>
  <c r="C171" i="35"/>
  <c r="D171" i="35"/>
  <c r="E197" i="35"/>
  <c r="D197" i="35"/>
  <c r="O197" i="35"/>
  <c r="C197" i="35"/>
  <c r="D304" i="35"/>
  <c r="O304" i="35"/>
  <c r="C304" i="35"/>
  <c r="E304" i="35"/>
  <c r="O49" i="35"/>
  <c r="D49" i="35"/>
  <c r="C49" i="35"/>
  <c r="D79" i="35"/>
  <c r="O79" i="35"/>
  <c r="C79" i="35"/>
  <c r="C319" i="35"/>
  <c r="D319" i="35"/>
  <c r="O319" i="35"/>
  <c r="E319" i="35"/>
  <c r="D54" i="35"/>
  <c r="O54" i="35"/>
  <c r="C54" i="35"/>
  <c r="O228" i="35"/>
  <c r="C228" i="35"/>
  <c r="D228" i="35"/>
  <c r="E228" i="35"/>
  <c r="O63" i="35"/>
  <c r="C63" i="35"/>
  <c r="D63" i="35"/>
  <c r="C76" i="35"/>
  <c r="D76" i="35"/>
  <c r="O76" i="35"/>
  <c r="D122" i="35"/>
  <c r="O122" i="35"/>
  <c r="C122" i="35"/>
  <c r="E122" i="35"/>
  <c r="D181" i="35"/>
  <c r="E181" i="35"/>
  <c r="O181" i="35"/>
  <c r="C181" i="35"/>
  <c r="C199" i="35"/>
  <c r="D199" i="35"/>
  <c r="O199" i="35"/>
  <c r="E199" i="35"/>
  <c r="O321" i="35"/>
  <c r="C321" i="35"/>
  <c r="E321" i="35"/>
  <c r="D321" i="35"/>
  <c r="D289" i="35"/>
  <c r="C289" i="35"/>
  <c r="O289" i="35"/>
  <c r="E289" i="35"/>
  <c r="D104" i="35"/>
  <c r="E104" i="35"/>
  <c r="C104" i="35"/>
  <c r="O104" i="35"/>
  <c r="E169" i="35"/>
  <c r="O169" i="35"/>
  <c r="C169" i="35"/>
  <c r="D169" i="35"/>
  <c r="O135" i="35"/>
  <c r="D135" i="35"/>
  <c r="E135" i="35"/>
  <c r="C135" i="35"/>
  <c r="O298" i="35"/>
  <c r="E298" i="35"/>
  <c r="D298" i="35"/>
  <c r="C298" i="35"/>
  <c r="O180" i="35"/>
  <c r="C180" i="35"/>
  <c r="D180" i="35"/>
  <c r="E180" i="35"/>
  <c r="O277" i="35"/>
  <c r="D277" i="35"/>
  <c r="E277" i="35"/>
  <c r="C277" i="35"/>
  <c r="D290" i="35"/>
  <c r="C290" i="35"/>
  <c r="E290" i="35"/>
  <c r="O290" i="35"/>
  <c r="D81" i="35"/>
  <c r="C81" i="35"/>
  <c r="O81" i="35"/>
  <c r="C236" i="35"/>
  <c r="D236" i="35"/>
  <c r="O236" i="35"/>
  <c r="E236" i="35"/>
  <c r="D119" i="35"/>
  <c r="C119" i="35"/>
  <c r="E119" i="35"/>
  <c r="O119" i="35"/>
  <c r="O124" i="35"/>
  <c r="D124" i="35"/>
  <c r="E124" i="35"/>
  <c r="C124" i="35"/>
  <c r="D27" i="35"/>
  <c r="C27" i="35"/>
  <c r="O27" i="35"/>
  <c r="D170" i="35"/>
  <c r="O170" i="35"/>
  <c r="C170" i="35"/>
  <c r="E170" i="35"/>
  <c r="D271" i="35"/>
  <c r="E271" i="35"/>
  <c r="O271" i="35"/>
  <c r="C271" i="35"/>
  <c r="E275" i="35"/>
  <c r="O275" i="35"/>
  <c r="C275" i="35"/>
  <c r="D275" i="35"/>
  <c r="E260" i="35"/>
  <c r="D260" i="35"/>
  <c r="O260" i="35"/>
  <c r="C260" i="35"/>
  <c r="D221" i="35"/>
  <c r="O221" i="35"/>
  <c r="C221" i="35"/>
  <c r="E221" i="35"/>
  <c r="O53" i="35"/>
  <c r="D53" i="35"/>
  <c r="C53" i="35"/>
  <c r="C302" i="35"/>
  <c r="D302" i="35"/>
  <c r="O302" i="35"/>
  <c r="E302" i="35"/>
  <c r="C85" i="35"/>
  <c r="D85" i="35"/>
  <c r="O85" i="35"/>
  <c r="C259" i="35"/>
  <c r="E259" i="35"/>
  <c r="D259" i="35"/>
  <c r="O259" i="35"/>
  <c r="E241" i="35"/>
  <c r="C241" i="35"/>
  <c r="D241" i="35"/>
  <c r="O241" i="35"/>
  <c r="D308" i="35"/>
  <c r="E308" i="35"/>
  <c r="C308" i="35"/>
  <c r="O308" i="35"/>
  <c r="E202" i="35"/>
  <c r="D202" i="35"/>
  <c r="C202" i="35"/>
  <c r="O202" i="35"/>
  <c r="D238" i="35"/>
  <c r="O238" i="35"/>
  <c r="E238" i="35"/>
  <c r="C238" i="35"/>
  <c r="C152" i="35"/>
  <c r="O152" i="35"/>
  <c r="D152" i="35"/>
  <c r="E152" i="35"/>
  <c r="C144" i="35"/>
  <c r="O144" i="35"/>
  <c r="D144" i="35"/>
  <c r="E144" i="35"/>
  <c r="D73" i="35"/>
  <c r="O73" i="35"/>
  <c r="C73" i="35"/>
  <c r="C282" i="35"/>
  <c r="E282" i="35"/>
  <c r="O282" i="35"/>
  <c r="D282" i="35"/>
  <c r="E273" i="35"/>
  <c r="D273" i="35"/>
  <c r="C273" i="35"/>
  <c r="O273" i="35"/>
  <c r="D249" i="35"/>
  <c r="O249" i="35"/>
  <c r="E249" i="35"/>
  <c r="C249" i="35"/>
  <c r="D40" i="35"/>
  <c r="O40" i="35"/>
  <c r="C40" i="35"/>
  <c r="C153" i="35"/>
  <c r="E153" i="35"/>
  <c r="O153" i="35"/>
  <c r="D153" i="35"/>
  <c r="O35" i="35"/>
  <c r="D35" i="35"/>
  <c r="C35" i="35"/>
  <c r="C141" i="35"/>
  <c r="E141" i="35"/>
  <c r="O141" i="35"/>
  <c r="D141" i="35"/>
  <c r="E172" i="35"/>
  <c r="O172" i="35"/>
  <c r="D172" i="35"/>
  <c r="C172" i="35"/>
  <c r="D25" i="35"/>
  <c r="O25" i="35"/>
  <c r="C25" i="35"/>
  <c r="D233" i="35"/>
  <c r="O233" i="35"/>
  <c r="C233" i="35"/>
  <c r="E233" i="35"/>
  <c r="O310" i="35"/>
  <c r="E310" i="35"/>
  <c r="D310" i="35"/>
  <c r="C310" i="35"/>
  <c r="C71" i="35"/>
  <c r="O71" i="35"/>
  <c r="D71" i="35"/>
  <c r="D74" i="35"/>
  <c r="O74" i="35"/>
  <c r="C74" i="35"/>
  <c r="C161" i="35"/>
  <c r="O161" i="35"/>
  <c r="D161" i="35"/>
  <c r="E161" i="35"/>
  <c r="O211" i="35"/>
  <c r="E211" i="35"/>
  <c r="C211" i="35"/>
  <c r="D211" i="35"/>
  <c r="C26" i="35"/>
  <c r="D26" i="35"/>
  <c r="O26" i="35"/>
  <c r="C193" i="35"/>
  <c r="D193" i="35"/>
  <c r="E193" i="35"/>
  <c r="O193" i="35"/>
  <c r="C102" i="35"/>
  <c r="D102" i="35"/>
  <c r="E102" i="35"/>
  <c r="O102" i="35"/>
  <c r="O149" i="35"/>
  <c r="D149" i="35"/>
  <c r="E149" i="35"/>
  <c r="C149" i="35"/>
  <c r="E231" i="35"/>
  <c r="O231" i="35"/>
  <c r="C231" i="35"/>
  <c r="D231" i="35"/>
  <c r="E283" i="35"/>
  <c r="C283" i="35"/>
  <c r="D283" i="35"/>
  <c r="O283" i="35"/>
  <c r="O240" i="35"/>
  <c r="C240" i="35"/>
  <c r="D240" i="35"/>
  <c r="E240" i="35"/>
  <c r="O114" i="35"/>
  <c r="E114" i="35"/>
  <c r="D114" i="35"/>
  <c r="C114" i="35"/>
  <c r="C245" i="35"/>
  <c r="O245" i="35"/>
  <c r="E245" i="35"/>
  <c r="D245" i="35"/>
  <c r="C55" i="35"/>
  <c r="D55" i="35"/>
  <c r="O55" i="35"/>
  <c r="D252" i="35"/>
  <c r="C252" i="35"/>
  <c r="E252" i="35"/>
  <c r="O252" i="35"/>
  <c r="C20" i="35"/>
  <c r="O20" i="35"/>
  <c r="D20" i="35"/>
  <c r="O89" i="35"/>
  <c r="D89" i="35"/>
  <c r="C89" i="35"/>
  <c r="E89" i="35"/>
  <c r="D225" i="35"/>
  <c r="O225" i="35"/>
  <c r="E225" i="35"/>
  <c r="C225" i="35"/>
  <c r="E267" i="35"/>
  <c r="C267" i="35"/>
  <c r="O267" i="35"/>
  <c r="D267" i="35"/>
  <c r="O177" i="35"/>
  <c r="D177" i="35"/>
  <c r="E177" i="35"/>
  <c r="C177" i="35"/>
  <c r="O100" i="35"/>
  <c r="E100" i="35"/>
  <c r="C100" i="35"/>
  <c r="D100" i="35"/>
  <c r="C218" i="35"/>
  <c r="E218" i="35"/>
  <c r="D218" i="35"/>
  <c r="O218" i="35"/>
  <c r="C297" i="35"/>
  <c r="E297" i="35"/>
  <c r="D297" i="35"/>
  <c r="O297" i="35"/>
  <c r="O97" i="35"/>
  <c r="C97" i="35"/>
  <c r="E97" i="35"/>
  <c r="D97" i="35"/>
  <c r="D37" i="35"/>
  <c r="O37" i="35"/>
  <c r="C37" i="35"/>
  <c r="C48" i="35"/>
  <c r="O48" i="35"/>
  <c r="D48" i="35"/>
  <c r="D87" i="35"/>
  <c r="O87" i="35"/>
  <c r="C87" i="35"/>
  <c r="E87" i="35"/>
  <c r="E219" i="35"/>
  <c r="O219" i="35"/>
  <c r="D219" i="35"/>
  <c r="C219" i="35"/>
  <c r="O230" i="35"/>
  <c r="D230" i="35"/>
  <c r="E230" i="35"/>
  <c r="C230" i="35"/>
  <c r="E111" i="35"/>
  <c r="C111" i="35"/>
  <c r="D111" i="35"/>
  <c r="O111" i="35"/>
  <c r="D292" i="35"/>
  <c r="O292" i="35"/>
  <c r="C292" i="35"/>
  <c r="E292" i="35"/>
  <c r="E148" i="35"/>
  <c r="O148" i="35"/>
  <c r="C148" i="35"/>
  <c r="D148" i="35"/>
  <c r="C80" i="35"/>
  <c r="O80" i="35"/>
  <c r="D80" i="35"/>
  <c r="D208" i="35"/>
  <c r="C208" i="35"/>
  <c r="E208" i="35"/>
  <c r="O208" i="35"/>
  <c r="C98" i="35"/>
  <c r="E98" i="35"/>
  <c r="O98" i="35"/>
  <c r="D98" i="35"/>
  <c r="O269" i="35"/>
  <c r="D269" i="35"/>
  <c r="E269" i="35"/>
  <c r="C269" i="35"/>
  <c r="O44" i="35"/>
  <c r="C44" i="35"/>
  <c r="D44" i="35"/>
  <c r="D215" i="35"/>
  <c r="E215" i="35"/>
  <c r="C215" i="35"/>
  <c r="O215" i="35"/>
  <c r="E305" i="35"/>
  <c r="O305" i="35"/>
  <c r="C305" i="35"/>
  <c r="D305" i="35"/>
  <c r="C295" i="35"/>
  <c r="O295" i="35"/>
  <c r="D295" i="35"/>
  <c r="E295" i="35"/>
  <c r="O78" i="35"/>
  <c r="D78" i="35"/>
  <c r="C78" i="35"/>
  <c r="D209" i="35"/>
  <c r="C209" i="35"/>
  <c r="O209" i="35"/>
  <c r="E209" i="35"/>
  <c r="C105" i="35"/>
  <c r="E105" i="35"/>
  <c r="O105" i="35"/>
  <c r="D105" i="35"/>
  <c r="D213" i="35"/>
  <c r="E213" i="35"/>
  <c r="C213" i="35"/>
  <c r="O213" i="35"/>
  <c r="O320" i="35"/>
  <c r="E320" i="35"/>
  <c r="D320" i="35"/>
  <c r="C320" i="35"/>
  <c r="O185" i="35"/>
  <c r="E185" i="35"/>
  <c r="C185" i="35"/>
  <c r="D185" i="35"/>
  <c r="C203" i="35"/>
  <c r="O203" i="35"/>
  <c r="D203" i="35"/>
  <c r="E203" i="35"/>
  <c r="O155" i="35"/>
  <c r="E155" i="35"/>
  <c r="C155" i="35"/>
  <c r="D155" i="35"/>
  <c r="D136" i="35"/>
  <c r="O136" i="35"/>
  <c r="C136" i="35"/>
  <c r="E136" i="35"/>
  <c r="O41" i="35"/>
  <c r="D41" i="35"/>
  <c r="C41" i="35"/>
  <c r="E116" i="35"/>
  <c r="D116" i="35"/>
  <c r="O116" i="35"/>
  <c r="C116" i="35"/>
  <c r="E133" i="35"/>
  <c r="O133" i="35"/>
  <c r="D133" i="35"/>
  <c r="C133" i="35"/>
  <c r="O30" i="35"/>
  <c r="C30" i="35"/>
  <c r="D30" i="35"/>
  <c r="C189" i="35"/>
  <c r="E189" i="35"/>
  <c r="O189" i="35"/>
  <c r="D189" i="35"/>
  <c r="D38" i="35"/>
  <c r="O38" i="35"/>
  <c r="C38" i="35"/>
  <c r="C281" i="35"/>
  <c r="D281" i="35"/>
  <c r="O281" i="35"/>
  <c r="E281" i="35"/>
  <c r="C191" i="35"/>
  <c r="E191" i="35"/>
  <c r="D191" i="35"/>
  <c r="O191" i="35"/>
  <c r="O242" i="35"/>
  <c r="E242" i="35"/>
  <c r="C242" i="35"/>
  <c r="D242" i="35"/>
  <c r="O94" i="35"/>
  <c r="D94" i="35"/>
  <c r="E94" i="35"/>
  <c r="C94" i="35"/>
  <c r="C50" i="35"/>
  <c r="D50" i="35"/>
  <c r="O50" i="35"/>
  <c r="C90" i="35"/>
  <c r="E90" i="35"/>
  <c r="D90" i="35"/>
  <c r="O90" i="35"/>
  <c r="O19" i="35"/>
  <c r="C19" i="35"/>
  <c r="D19" i="35"/>
  <c r="O234" i="35"/>
  <c r="C234" i="35"/>
  <c r="D234" i="35"/>
  <c r="E234" i="35"/>
  <c r="D113" i="35"/>
  <c r="O113" i="35"/>
  <c r="C113" i="35"/>
  <c r="E113" i="35"/>
  <c r="C322" i="35"/>
  <c r="E322" i="35"/>
  <c r="D322" i="35"/>
  <c r="O322" i="35"/>
  <c r="D253" i="35"/>
  <c r="C253" i="35"/>
  <c r="O253" i="35"/>
  <c r="E253" i="35"/>
  <c r="D107" i="35"/>
  <c r="C107" i="35"/>
  <c r="O107" i="35"/>
  <c r="E107" i="35"/>
  <c r="O99" i="35"/>
  <c r="E99" i="35"/>
  <c r="D99" i="35"/>
  <c r="C99" i="35"/>
  <c r="D166" i="35"/>
  <c r="E166" i="35"/>
  <c r="C166" i="35"/>
  <c r="O166" i="35"/>
  <c r="O262" i="35"/>
  <c r="C262" i="35"/>
  <c r="E262" i="35"/>
  <c r="D262" i="35"/>
  <c r="C195" i="35"/>
  <c r="E195" i="35"/>
  <c r="O195" i="35"/>
  <c r="D195" i="35"/>
  <c r="D140" i="35"/>
  <c r="C140" i="35"/>
  <c r="E140" i="35"/>
  <c r="O140" i="35"/>
  <c r="O108" i="35"/>
  <c r="E108" i="35"/>
  <c r="D108" i="35"/>
  <c r="C108" i="35"/>
  <c r="D205" i="35"/>
  <c r="E205" i="35"/>
  <c r="C205" i="35"/>
  <c r="O205" i="35"/>
  <c r="O303" i="35"/>
  <c r="D303" i="35"/>
  <c r="E303" i="35"/>
  <c r="C303" i="35"/>
  <c r="E274" i="35"/>
  <c r="D274" i="35"/>
  <c r="C274" i="35"/>
  <c r="O274" i="35"/>
  <c r="C101" i="35"/>
  <c r="O101" i="35"/>
  <c r="D101" i="35"/>
  <c r="E101" i="35"/>
  <c r="C311" i="35"/>
  <c r="D311" i="35"/>
  <c r="O311" i="35"/>
  <c r="E311" i="35"/>
  <c r="O126" i="35"/>
  <c r="C126" i="35"/>
  <c r="E126" i="35"/>
  <c r="D126" i="35"/>
  <c r="K79" i="50" l="1"/>
  <c r="S79" i="50"/>
  <c r="C79" i="50"/>
  <c r="Y80" i="50"/>
  <c r="O80" i="50" s="1"/>
  <c r="Z79" i="50"/>
  <c r="E44" i="35"/>
  <c r="E82" i="35"/>
  <c r="E23" i="35"/>
  <c r="E45" i="35"/>
  <c r="E51" i="35"/>
  <c r="E81" i="35"/>
  <c r="E15" i="35"/>
  <c r="E22" i="35"/>
  <c r="E84" i="35"/>
  <c r="E78" i="35"/>
  <c r="E74" i="35"/>
  <c r="E35" i="35"/>
  <c r="E85" i="35"/>
  <c r="E53" i="35"/>
  <c r="E33" i="35"/>
  <c r="E77" i="35"/>
  <c r="E60" i="35"/>
  <c r="E83" i="35"/>
  <c r="E20" i="35"/>
  <c r="E63" i="35"/>
  <c r="E49" i="35"/>
  <c r="E58" i="35"/>
  <c r="E75" i="35"/>
  <c r="E59" i="35"/>
  <c r="E32" i="35"/>
  <c r="E66" i="35"/>
  <c r="E47" i="35"/>
  <c r="E12" i="35"/>
  <c r="E62" i="35"/>
  <c r="E70" i="35"/>
  <c r="E26" i="35"/>
  <c r="E24" i="35"/>
  <c r="E29" i="35"/>
  <c r="E64" i="35"/>
  <c r="E39" i="35"/>
  <c r="E68" i="35"/>
  <c r="E38" i="35"/>
  <c r="E79" i="35"/>
  <c r="E42" i="35"/>
  <c r="E18" i="35"/>
  <c r="E61" i="35"/>
  <c r="E48" i="35"/>
  <c r="E43" i="35"/>
  <c r="E34" i="35"/>
  <c r="E50" i="35"/>
  <c r="E41" i="35"/>
  <c r="E37" i="35"/>
  <c r="E73" i="35"/>
  <c r="E16" i="35"/>
  <c r="E67" i="35"/>
  <c r="E17" i="35"/>
  <c r="E72" i="35"/>
  <c r="E36" i="35"/>
  <c r="E30" i="35"/>
  <c r="E27" i="35"/>
  <c r="E76" i="35"/>
  <c r="D7" i="35"/>
  <c r="E52" i="35"/>
  <c r="E28" i="35"/>
  <c r="E21" i="35"/>
  <c r="C7" i="35"/>
  <c r="E25" i="35"/>
  <c r="E65" i="35"/>
  <c r="E71" i="35"/>
  <c r="E40" i="35"/>
  <c r="E19" i="35"/>
  <c r="E55" i="35"/>
  <c r="E54" i="35"/>
  <c r="E56" i="35"/>
  <c r="E46" i="35"/>
  <c r="E69" i="35"/>
  <c r="E80" i="35"/>
  <c r="E57" i="35"/>
  <c r="E31" i="35"/>
  <c r="K80" i="50" l="1"/>
  <c r="S80" i="50"/>
  <c r="C80" i="50"/>
  <c r="Y81" i="50"/>
  <c r="O81" i="50" s="1"/>
  <c r="Z80" i="50"/>
  <c r="E7" i="35"/>
  <c r="E4" i="35"/>
  <c r="G4" i="35"/>
  <c r="K81" i="50" l="1"/>
  <c r="S81" i="50"/>
  <c r="C81" i="50"/>
  <c r="Y82" i="50"/>
  <c r="O82" i="50" s="1"/>
  <c r="Z81" i="50"/>
  <c r="K82" i="50" l="1"/>
  <c r="S82" i="50"/>
  <c r="C82" i="50"/>
  <c r="Y83" i="50"/>
  <c r="O83" i="50" s="1"/>
  <c r="Z82" i="50"/>
  <c r="K83" i="50" l="1"/>
  <c r="S83" i="50"/>
  <c r="C83" i="50"/>
  <c r="Y84" i="50"/>
  <c r="O84" i="50" s="1"/>
  <c r="Z83" i="50"/>
  <c r="K84" i="50" l="1"/>
  <c r="S84" i="50"/>
  <c r="C84" i="50"/>
  <c r="Y85" i="50"/>
  <c r="O85" i="50" s="1"/>
  <c r="Z84" i="50"/>
  <c r="K85" i="50" l="1"/>
  <c r="S85" i="50"/>
  <c r="C85" i="50"/>
  <c r="Y86" i="50"/>
  <c r="O86" i="50" s="1"/>
  <c r="Z85" i="50"/>
  <c r="K86" i="50" l="1"/>
  <c r="S86" i="50"/>
  <c r="C86" i="50"/>
  <c r="Y87" i="50"/>
  <c r="O87" i="50" s="1"/>
  <c r="Z86" i="50"/>
  <c r="K87" i="50" l="1"/>
  <c r="S87" i="50"/>
  <c r="C87" i="50"/>
  <c r="Y88" i="50"/>
  <c r="O88" i="50" s="1"/>
  <c r="Z87" i="50"/>
  <c r="K88" i="50" l="1"/>
  <c r="S88" i="50"/>
  <c r="C88" i="50"/>
  <c r="Y89" i="50"/>
  <c r="O89" i="50" s="1"/>
  <c r="Z88" i="50"/>
  <c r="K89" i="50" l="1"/>
  <c r="S89" i="50"/>
  <c r="C89" i="50"/>
  <c r="Y90" i="50"/>
  <c r="O90" i="50" s="1"/>
  <c r="Z89" i="50"/>
  <c r="K90" i="50" l="1"/>
  <c r="S90" i="50"/>
  <c r="C90" i="50"/>
  <c r="Y91" i="50"/>
  <c r="O91" i="50" s="1"/>
  <c r="Z90" i="50"/>
  <c r="K91" i="50" l="1"/>
  <c r="S91" i="50"/>
  <c r="C91" i="50"/>
  <c r="Y92" i="50"/>
  <c r="O92" i="50" s="1"/>
  <c r="Z91" i="50"/>
  <c r="K92" i="50" l="1"/>
  <c r="S92" i="50"/>
  <c r="C92" i="50"/>
  <c r="Y93" i="50"/>
  <c r="O93" i="50" s="1"/>
  <c r="Z92" i="50"/>
  <c r="K93" i="50" l="1"/>
  <c r="S93" i="50"/>
  <c r="C93" i="50"/>
  <c r="Y94" i="50"/>
  <c r="O94" i="50" s="1"/>
  <c r="Z93" i="50"/>
  <c r="K94" i="50" l="1"/>
  <c r="S94" i="50"/>
  <c r="C94" i="50"/>
  <c r="Y95" i="50"/>
  <c r="O95" i="50" s="1"/>
  <c r="Z94" i="50"/>
  <c r="K95" i="50" l="1"/>
  <c r="S95" i="50"/>
  <c r="C95" i="50"/>
  <c r="Y96" i="50"/>
  <c r="O96" i="50" s="1"/>
  <c r="Z95" i="50"/>
  <c r="K96" i="50" l="1"/>
  <c r="S96" i="50"/>
  <c r="C96" i="50"/>
  <c r="Y97" i="50"/>
  <c r="O97" i="50" s="1"/>
  <c r="Z96" i="50"/>
  <c r="K97" i="50" l="1"/>
  <c r="S97" i="50"/>
  <c r="C97" i="50"/>
  <c r="Y98" i="50"/>
  <c r="O98" i="50" s="1"/>
  <c r="Z97" i="50"/>
  <c r="K98" i="50" l="1"/>
  <c r="S98" i="50"/>
  <c r="C98" i="50"/>
  <c r="Y99" i="50"/>
  <c r="O99" i="50" s="1"/>
  <c r="Z98" i="50"/>
  <c r="K99" i="50" l="1"/>
  <c r="S99" i="50"/>
  <c r="C99" i="50"/>
  <c r="Y100" i="50"/>
  <c r="O100" i="50" s="1"/>
  <c r="Z99" i="50"/>
  <c r="K100" i="50" l="1"/>
  <c r="S100" i="50"/>
  <c r="C100" i="50"/>
  <c r="Y101" i="50"/>
  <c r="O101" i="50" s="1"/>
  <c r="Z100" i="50"/>
  <c r="K101" i="50" l="1"/>
  <c r="S101" i="50"/>
  <c r="C101" i="50"/>
  <c r="Y102" i="50"/>
  <c r="O102" i="50" s="1"/>
  <c r="Z101" i="50"/>
  <c r="K102" i="50" l="1"/>
  <c r="S102" i="50"/>
  <c r="C102" i="50"/>
  <c r="Y103" i="50"/>
  <c r="O103" i="50" s="1"/>
  <c r="Z102" i="50"/>
  <c r="K103" i="50" l="1"/>
  <c r="S103" i="50"/>
  <c r="C103" i="50"/>
  <c r="Y104" i="50"/>
  <c r="O104" i="50" s="1"/>
  <c r="Z103" i="50"/>
  <c r="K104" i="50" l="1"/>
  <c r="S104" i="50"/>
  <c r="C104" i="50"/>
  <c r="Y105" i="50"/>
  <c r="O105" i="50" s="1"/>
  <c r="Z104" i="50"/>
  <c r="K105" i="50" l="1"/>
  <c r="S105" i="50"/>
  <c r="C105" i="50"/>
  <c r="Y106" i="50"/>
  <c r="O106" i="50" s="1"/>
  <c r="Z105" i="50"/>
  <c r="K106" i="50" l="1"/>
  <c r="S106" i="50"/>
  <c r="C106" i="50"/>
  <c r="Y107" i="50"/>
  <c r="O107" i="50" s="1"/>
  <c r="Z106" i="50"/>
  <c r="K107" i="50" l="1"/>
  <c r="S107" i="50"/>
  <c r="C107" i="50"/>
  <c r="Y108" i="50"/>
  <c r="O108" i="50" s="1"/>
  <c r="Z107" i="50"/>
  <c r="K108" i="50" l="1"/>
  <c r="S108" i="50"/>
  <c r="C108" i="50"/>
  <c r="Y109" i="50"/>
  <c r="O109" i="50" s="1"/>
  <c r="Z108" i="50"/>
  <c r="K109" i="50" l="1"/>
  <c r="S109" i="50"/>
  <c r="C109" i="50"/>
  <c r="Y110" i="50"/>
  <c r="O110" i="50" s="1"/>
  <c r="Z109" i="50"/>
  <c r="K110" i="50" l="1"/>
  <c r="S110" i="50"/>
  <c r="C110" i="50"/>
  <c r="Y111" i="50"/>
  <c r="O111" i="50" s="1"/>
  <c r="Z110" i="50"/>
  <c r="K111" i="50" l="1"/>
  <c r="S111" i="50"/>
  <c r="C111" i="50"/>
  <c r="Y112" i="50"/>
  <c r="O112" i="50" s="1"/>
  <c r="Z111" i="50"/>
  <c r="K112" i="50" l="1"/>
  <c r="S112" i="50"/>
  <c r="C112" i="50"/>
  <c r="Y113" i="50"/>
  <c r="O113" i="50" s="1"/>
  <c r="Z112" i="50"/>
  <c r="K113" i="50" l="1"/>
  <c r="S113" i="50"/>
  <c r="C113" i="50"/>
  <c r="Y114" i="50"/>
  <c r="O114" i="50" s="1"/>
  <c r="Z113" i="50"/>
  <c r="K114" i="50" l="1"/>
  <c r="S114" i="50"/>
  <c r="C114" i="50"/>
  <c r="Y115" i="50"/>
  <c r="O115" i="50" s="1"/>
  <c r="Z114" i="50"/>
  <c r="K115" i="50" l="1"/>
  <c r="S115" i="50"/>
  <c r="C115" i="50"/>
  <c r="Y116" i="50"/>
  <c r="O116" i="50" s="1"/>
  <c r="Z115" i="50"/>
  <c r="K116" i="50" l="1"/>
  <c r="S116" i="50"/>
  <c r="C116" i="50"/>
  <c r="Y117" i="50"/>
  <c r="O117" i="50" s="1"/>
  <c r="Z116" i="50"/>
  <c r="K117" i="50" l="1"/>
  <c r="S117" i="50"/>
  <c r="C117" i="50"/>
  <c r="Y118" i="50"/>
  <c r="O118" i="50" s="1"/>
  <c r="Z117" i="50"/>
  <c r="K118" i="50" l="1"/>
  <c r="S118" i="50"/>
  <c r="C118" i="50"/>
  <c r="Y119" i="50"/>
  <c r="O119" i="50" s="1"/>
  <c r="Z118" i="50"/>
  <c r="K119" i="50" l="1"/>
  <c r="S119" i="50"/>
  <c r="C119" i="50"/>
  <c r="Y120" i="50"/>
  <c r="O120" i="50" s="1"/>
  <c r="Z119" i="50"/>
  <c r="K120" i="50" l="1"/>
  <c r="S120" i="50"/>
  <c r="C120" i="50"/>
  <c r="Y121" i="50"/>
  <c r="O121" i="50" s="1"/>
  <c r="Z120" i="50"/>
  <c r="K121" i="50" l="1"/>
  <c r="S121" i="50"/>
  <c r="C121" i="50"/>
  <c r="Y122" i="50"/>
  <c r="O122" i="50" s="1"/>
  <c r="Z121" i="50"/>
  <c r="K122" i="50" l="1"/>
  <c r="S122" i="50"/>
  <c r="C122" i="50"/>
  <c r="Y123" i="50"/>
  <c r="O123" i="50" s="1"/>
  <c r="Z122" i="50"/>
  <c r="K123" i="50" l="1"/>
  <c r="S123" i="50"/>
  <c r="C123" i="50"/>
  <c r="Y124" i="50"/>
  <c r="O124" i="50" s="1"/>
  <c r="Z123" i="50"/>
  <c r="K124" i="50" l="1"/>
  <c r="S124" i="50"/>
  <c r="C124" i="50"/>
  <c r="Y125" i="50"/>
  <c r="O125" i="50" s="1"/>
  <c r="Z124" i="50"/>
  <c r="K125" i="50" l="1"/>
  <c r="S125" i="50"/>
  <c r="C125" i="50"/>
  <c r="Y126" i="50"/>
  <c r="O126" i="50" s="1"/>
  <c r="Z125" i="50"/>
  <c r="K126" i="50" l="1"/>
  <c r="S126" i="50"/>
  <c r="C126" i="50"/>
  <c r="Y127" i="50"/>
  <c r="O127" i="50" s="1"/>
  <c r="Z126" i="50"/>
  <c r="K127" i="50" l="1"/>
  <c r="S127" i="50"/>
  <c r="C127" i="50"/>
  <c r="Y128" i="50"/>
  <c r="O128" i="50" s="1"/>
  <c r="Z127" i="50"/>
  <c r="K128" i="50" l="1"/>
  <c r="S128" i="50"/>
  <c r="C128" i="50"/>
  <c r="Y129" i="50"/>
  <c r="O129" i="50" s="1"/>
  <c r="Z128" i="50"/>
  <c r="K129" i="50" l="1"/>
  <c r="S129" i="50"/>
  <c r="C129" i="50"/>
  <c r="Y130" i="50"/>
  <c r="O130" i="50" s="1"/>
  <c r="Z129" i="50"/>
  <c r="K130" i="50" l="1"/>
  <c r="S130" i="50"/>
  <c r="C130" i="50"/>
  <c r="Y131" i="50"/>
  <c r="O131" i="50" s="1"/>
  <c r="Z130" i="50"/>
  <c r="K131" i="50" l="1"/>
  <c r="S131" i="50"/>
  <c r="C131" i="50"/>
  <c r="Y132" i="50"/>
  <c r="O132" i="50" s="1"/>
  <c r="Z131" i="50"/>
  <c r="K132" i="50" l="1"/>
  <c r="S132" i="50"/>
  <c r="C132" i="50"/>
  <c r="Y133" i="50"/>
  <c r="O133" i="50" s="1"/>
  <c r="Z132" i="50"/>
  <c r="K133" i="50" l="1"/>
  <c r="S133" i="50"/>
  <c r="C133" i="50"/>
  <c r="Y134" i="50"/>
  <c r="O134" i="50" s="1"/>
  <c r="Z133" i="50"/>
  <c r="K134" i="50" l="1"/>
  <c r="S134" i="50"/>
  <c r="C134" i="50"/>
  <c r="Y135" i="50"/>
  <c r="O135" i="50" s="1"/>
  <c r="Z134" i="50"/>
  <c r="K135" i="50" l="1"/>
  <c r="S135" i="50"/>
  <c r="C135" i="50"/>
  <c r="Y136" i="50"/>
  <c r="O136" i="50" s="1"/>
  <c r="Z135" i="50"/>
  <c r="K136" i="50" l="1"/>
  <c r="S136" i="50"/>
  <c r="C136" i="50"/>
  <c r="Y137" i="50"/>
  <c r="O137" i="50" s="1"/>
  <c r="Z136" i="50"/>
  <c r="K137" i="50" l="1"/>
  <c r="S137" i="50"/>
  <c r="C137" i="50"/>
  <c r="Y138" i="50"/>
  <c r="O138" i="50" s="1"/>
  <c r="Z137" i="50"/>
  <c r="K138" i="50" l="1"/>
  <c r="S138" i="50"/>
  <c r="C138" i="50"/>
  <c r="Y139" i="50"/>
  <c r="O139" i="50" s="1"/>
  <c r="Z138" i="50"/>
  <c r="K139" i="50" l="1"/>
  <c r="S139" i="50"/>
  <c r="C139" i="50"/>
  <c r="Y140" i="50"/>
  <c r="O140" i="50" s="1"/>
  <c r="Z139" i="50"/>
  <c r="K140" i="50" l="1"/>
  <c r="S140" i="50"/>
  <c r="C140" i="50"/>
  <c r="Y141" i="50"/>
  <c r="O141" i="50" s="1"/>
  <c r="Z140" i="50"/>
  <c r="K141" i="50" l="1"/>
  <c r="S141" i="50"/>
  <c r="C141" i="50"/>
  <c r="Y142" i="50"/>
  <c r="O142" i="50" s="1"/>
  <c r="Z141" i="50"/>
  <c r="K142" i="50" l="1"/>
  <c r="S142" i="50"/>
  <c r="C142" i="50"/>
  <c r="Y143" i="50"/>
  <c r="O143" i="50" s="1"/>
  <c r="Z142" i="50"/>
  <c r="K143" i="50" l="1"/>
  <c r="S143" i="50"/>
  <c r="C143" i="50"/>
  <c r="Y144" i="50"/>
  <c r="O144" i="50" s="1"/>
  <c r="Z143" i="50"/>
  <c r="K144" i="50" l="1"/>
  <c r="S144" i="50"/>
  <c r="C144" i="50"/>
  <c r="Y145" i="50"/>
  <c r="O145" i="50" s="1"/>
  <c r="Z144" i="50"/>
  <c r="K145" i="50" l="1"/>
  <c r="S145" i="50"/>
  <c r="C145" i="50"/>
  <c r="Y146" i="50"/>
  <c r="O146" i="50" s="1"/>
  <c r="Z145" i="50"/>
  <c r="K146" i="50" l="1"/>
  <c r="S146" i="50"/>
  <c r="C146" i="50"/>
  <c r="Y147" i="50"/>
  <c r="O147" i="50" s="1"/>
  <c r="Z146" i="50"/>
  <c r="K147" i="50" l="1"/>
  <c r="S147" i="50"/>
  <c r="C147" i="50"/>
  <c r="Y148" i="50"/>
  <c r="O148" i="50" s="1"/>
  <c r="Z147" i="50"/>
  <c r="K148" i="50" l="1"/>
  <c r="S148" i="50"/>
  <c r="C148" i="50"/>
  <c r="Y149" i="50"/>
  <c r="O149" i="50" s="1"/>
  <c r="Z148" i="50"/>
  <c r="K149" i="50" l="1"/>
  <c r="S149" i="50"/>
  <c r="C149" i="50"/>
  <c r="Y150" i="50"/>
  <c r="O150" i="50" s="1"/>
  <c r="Z149" i="50"/>
  <c r="K150" i="50" l="1"/>
  <c r="S150" i="50"/>
  <c r="C150" i="50"/>
  <c r="Y151" i="50"/>
  <c r="O151" i="50" s="1"/>
  <c r="Z150" i="50"/>
  <c r="K151" i="50" l="1"/>
  <c r="S151" i="50"/>
  <c r="C151" i="50"/>
  <c r="Y152" i="50"/>
  <c r="O152" i="50" s="1"/>
  <c r="Z151" i="50"/>
  <c r="K152" i="50" l="1"/>
  <c r="S152" i="50"/>
  <c r="C152" i="50"/>
  <c r="Y153" i="50"/>
  <c r="O153" i="50" s="1"/>
  <c r="Z152" i="50"/>
  <c r="K153" i="50" l="1"/>
  <c r="S153" i="50"/>
  <c r="C153" i="50"/>
  <c r="Y154" i="50"/>
  <c r="O154" i="50" s="1"/>
  <c r="Z153" i="50"/>
  <c r="K154" i="50" l="1"/>
  <c r="S154" i="50"/>
  <c r="C154" i="50"/>
  <c r="Y155" i="50"/>
  <c r="O155" i="50" s="1"/>
  <c r="Z154" i="50"/>
  <c r="K155" i="50" l="1"/>
  <c r="S155" i="50"/>
  <c r="C155" i="50"/>
  <c r="Y156" i="50"/>
  <c r="O156" i="50" s="1"/>
  <c r="Z155" i="50"/>
  <c r="K156" i="50" l="1"/>
  <c r="S156" i="50"/>
  <c r="C156" i="50"/>
  <c r="Y157" i="50"/>
  <c r="O157" i="50" s="1"/>
  <c r="Z156" i="50"/>
  <c r="K157" i="50" l="1"/>
  <c r="S157" i="50"/>
  <c r="C157" i="50"/>
  <c r="Y158" i="50"/>
  <c r="O158" i="50" s="1"/>
  <c r="Z157" i="50"/>
  <c r="K158" i="50" l="1"/>
  <c r="S158" i="50"/>
  <c r="C158" i="50"/>
  <c r="Y159" i="50"/>
  <c r="O159" i="50" s="1"/>
  <c r="Z158" i="50"/>
  <c r="K159" i="50" l="1"/>
  <c r="S159" i="50"/>
  <c r="C159" i="50"/>
  <c r="Y160" i="50"/>
  <c r="O160" i="50" s="1"/>
  <c r="Z159" i="50"/>
  <c r="K160" i="50" l="1"/>
  <c r="S160" i="50"/>
  <c r="C160" i="50"/>
  <c r="Y161" i="50"/>
  <c r="O161" i="50" s="1"/>
  <c r="Z160" i="50"/>
  <c r="K161" i="50" l="1"/>
  <c r="S161" i="50"/>
  <c r="C161" i="50"/>
  <c r="Y162" i="50"/>
  <c r="O162" i="50" s="1"/>
  <c r="Z161" i="50"/>
  <c r="K162" i="50" l="1"/>
  <c r="S162" i="50"/>
  <c r="C162" i="50"/>
  <c r="Y163" i="50"/>
  <c r="O163" i="50" s="1"/>
  <c r="Z162" i="50"/>
  <c r="K163" i="50" l="1"/>
  <c r="S163" i="50"/>
  <c r="C163" i="50"/>
  <c r="Y164" i="50"/>
  <c r="O164" i="50" s="1"/>
  <c r="Z163" i="50"/>
  <c r="K164" i="50" l="1"/>
  <c r="S164" i="50"/>
  <c r="C164" i="50"/>
  <c r="Y165" i="50"/>
  <c r="O165" i="50" s="1"/>
  <c r="Z164" i="50"/>
  <c r="K165" i="50" l="1"/>
  <c r="S165" i="50"/>
  <c r="C165" i="50"/>
  <c r="Y166" i="50"/>
  <c r="O166" i="50" s="1"/>
  <c r="Z165" i="50"/>
  <c r="K166" i="50" l="1"/>
  <c r="S166" i="50"/>
  <c r="C166" i="50"/>
  <c r="Y167" i="50"/>
  <c r="O167" i="50" s="1"/>
  <c r="Z166" i="50"/>
  <c r="K167" i="50" l="1"/>
  <c r="S167" i="50"/>
  <c r="C167" i="50"/>
  <c r="Y168" i="50"/>
  <c r="O168" i="50" s="1"/>
  <c r="Z167" i="50"/>
  <c r="K168" i="50" l="1"/>
  <c r="S168" i="50"/>
  <c r="C168" i="50"/>
  <c r="Y169" i="50"/>
  <c r="O169" i="50" s="1"/>
  <c r="Z168" i="50"/>
  <c r="K169" i="50" l="1"/>
  <c r="S169" i="50"/>
  <c r="C169" i="50"/>
  <c r="Y170" i="50"/>
  <c r="O170" i="50" s="1"/>
  <c r="Z169" i="50"/>
  <c r="K170" i="50" l="1"/>
  <c r="S170" i="50"/>
  <c r="C170" i="50"/>
  <c r="Y171" i="50"/>
  <c r="O171" i="50" s="1"/>
  <c r="Z170" i="50"/>
  <c r="K171" i="50" l="1"/>
  <c r="S171" i="50"/>
  <c r="C171" i="50"/>
  <c r="Y172" i="50"/>
  <c r="O172" i="50" s="1"/>
  <c r="Z171" i="50"/>
  <c r="K172" i="50" l="1"/>
  <c r="S172" i="50"/>
  <c r="C172" i="50"/>
  <c r="Y173" i="50"/>
  <c r="O173" i="50" s="1"/>
  <c r="Z172" i="50"/>
  <c r="K173" i="50" l="1"/>
  <c r="S173" i="50"/>
  <c r="C173" i="50"/>
  <c r="Y174" i="50"/>
  <c r="O174" i="50" s="1"/>
  <c r="Z173" i="50"/>
  <c r="K174" i="50" l="1"/>
  <c r="S174" i="50"/>
  <c r="C174" i="50"/>
  <c r="Y175" i="50"/>
  <c r="O175" i="50" s="1"/>
  <c r="Z174" i="50"/>
  <c r="K175" i="50" l="1"/>
  <c r="S175" i="50"/>
  <c r="C175" i="50"/>
  <c r="Y176" i="50"/>
  <c r="O176" i="50" s="1"/>
  <c r="Z175" i="50"/>
  <c r="K176" i="50" l="1"/>
  <c r="S176" i="50"/>
  <c r="C176" i="50"/>
  <c r="Y177" i="50"/>
  <c r="O177" i="50" s="1"/>
  <c r="Z176" i="50"/>
  <c r="K177" i="50" l="1"/>
  <c r="S177" i="50"/>
  <c r="C177" i="50"/>
  <c r="Y178" i="50"/>
  <c r="O178" i="50" s="1"/>
  <c r="Z177" i="50"/>
  <c r="K178" i="50" l="1"/>
  <c r="S178" i="50"/>
  <c r="C178" i="50"/>
  <c r="Y179" i="50"/>
  <c r="O179" i="50" s="1"/>
  <c r="Z178" i="50"/>
  <c r="K179" i="50" l="1"/>
  <c r="S179" i="50"/>
  <c r="C179" i="50"/>
  <c r="Y180" i="50"/>
  <c r="O180" i="50" s="1"/>
  <c r="Z179" i="50"/>
  <c r="K180" i="50" l="1"/>
  <c r="S180" i="50"/>
  <c r="C180" i="50"/>
  <c r="Y181" i="50"/>
  <c r="O181" i="50" s="1"/>
  <c r="Z180" i="50"/>
  <c r="K181" i="50" l="1"/>
  <c r="S181" i="50"/>
  <c r="C181" i="50"/>
  <c r="Y182" i="50"/>
  <c r="O182" i="50" s="1"/>
  <c r="Z181" i="50"/>
  <c r="K182" i="50" l="1"/>
  <c r="S182" i="50"/>
  <c r="C182" i="50"/>
  <c r="Y183" i="50"/>
  <c r="O183" i="50" s="1"/>
  <c r="Z182" i="50"/>
  <c r="K183" i="50" l="1"/>
  <c r="S183" i="50"/>
  <c r="C183" i="50"/>
  <c r="Y184" i="50"/>
  <c r="O184" i="50" s="1"/>
  <c r="Z183" i="50"/>
  <c r="K184" i="50" l="1"/>
  <c r="S184" i="50"/>
  <c r="C184" i="50"/>
  <c r="Y185" i="50"/>
  <c r="O185" i="50" s="1"/>
  <c r="Z184" i="50"/>
  <c r="K185" i="50" l="1"/>
  <c r="S185" i="50"/>
  <c r="C185" i="50"/>
  <c r="Y186" i="50"/>
  <c r="O186" i="50" s="1"/>
  <c r="Z185" i="50"/>
  <c r="K186" i="50" l="1"/>
  <c r="S186" i="50"/>
  <c r="C186" i="50"/>
  <c r="Y187" i="50"/>
  <c r="O187" i="50" s="1"/>
  <c r="Z186" i="50"/>
  <c r="K187" i="50" l="1"/>
  <c r="S187" i="50"/>
  <c r="C187" i="50"/>
  <c r="Y188" i="50"/>
  <c r="O188" i="50" s="1"/>
  <c r="Z187" i="50"/>
  <c r="K188" i="50" l="1"/>
  <c r="S188" i="50"/>
  <c r="C188" i="50"/>
  <c r="Y189" i="50"/>
  <c r="O189" i="50" s="1"/>
  <c r="Z188" i="50"/>
  <c r="K189" i="50" l="1"/>
  <c r="S189" i="50"/>
  <c r="C189" i="50"/>
  <c r="Y190" i="50"/>
  <c r="O190" i="50" s="1"/>
  <c r="Z189" i="50"/>
  <c r="K190" i="50" l="1"/>
  <c r="S190" i="50"/>
  <c r="C190" i="50"/>
  <c r="Y191" i="50"/>
  <c r="O191" i="50" s="1"/>
  <c r="Z190" i="50"/>
  <c r="K191" i="50" l="1"/>
  <c r="S191" i="50"/>
  <c r="C191" i="50"/>
  <c r="Y192" i="50"/>
  <c r="O192" i="50" s="1"/>
  <c r="Z191" i="50"/>
  <c r="K192" i="50" l="1"/>
  <c r="S192" i="50"/>
  <c r="C192" i="50"/>
  <c r="Y193" i="50"/>
  <c r="O193" i="50" s="1"/>
  <c r="Z192" i="50"/>
  <c r="K193" i="50" l="1"/>
  <c r="S193" i="50"/>
  <c r="C193" i="50"/>
  <c r="Y194" i="50"/>
  <c r="O194" i="50" s="1"/>
  <c r="Z193" i="50"/>
  <c r="K194" i="50" l="1"/>
  <c r="S194" i="50"/>
  <c r="C194" i="50"/>
  <c r="Y195" i="50"/>
  <c r="O195" i="50" s="1"/>
  <c r="Z194" i="50"/>
  <c r="K195" i="50" l="1"/>
  <c r="S195" i="50"/>
  <c r="C195" i="50"/>
  <c r="Y196" i="50"/>
  <c r="O196" i="50" s="1"/>
  <c r="Z195" i="50"/>
  <c r="K196" i="50" l="1"/>
  <c r="S196" i="50"/>
  <c r="C196" i="50"/>
  <c r="Y197" i="50"/>
  <c r="O197" i="50" s="1"/>
  <c r="Z196" i="50"/>
  <c r="K197" i="50" l="1"/>
  <c r="S197" i="50"/>
  <c r="C197" i="50"/>
  <c r="Y198" i="50"/>
  <c r="O198" i="50" s="1"/>
  <c r="Z197" i="50"/>
  <c r="K198" i="50" l="1"/>
  <c r="S198" i="50"/>
  <c r="C198" i="50"/>
  <c r="Y199" i="50"/>
  <c r="O199" i="50" s="1"/>
  <c r="Z198" i="50"/>
  <c r="K199" i="50" l="1"/>
  <c r="S199" i="50"/>
  <c r="C199" i="50"/>
  <c r="Y200" i="50"/>
  <c r="O200" i="50" s="1"/>
  <c r="Z199" i="50"/>
  <c r="K200" i="50" l="1"/>
  <c r="S200" i="50"/>
  <c r="C200" i="50"/>
  <c r="Y201" i="50"/>
  <c r="O201" i="50" s="1"/>
  <c r="Z200" i="50"/>
  <c r="K201" i="50" l="1"/>
  <c r="S201" i="50"/>
  <c r="C201" i="50"/>
  <c r="Y202" i="50"/>
  <c r="O202" i="50" s="1"/>
  <c r="Z201" i="50"/>
  <c r="K202" i="50" l="1"/>
  <c r="S202" i="50"/>
  <c r="C202" i="50"/>
  <c r="Y203" i="50"/>
  <c r="O203" i="50" s="1"/>
  <c r="Z202" i="50"/>
  <c r="K203" i="50" l="1"/>
  <c r="S203" i="50"/>
  <c r="C203" i="50"/>
  <c r="Y204" i="50"/>
  <c r="O204" i="50" s="1"/>
  <c r="Z203" i="50"/>
  <c r="K204" i="50" l="1"/>
  <c r="S204" i="50"/>
  <c r="C204" i="50"/>
  <c r="Y205" i="50"/>
  <c r="O205" i="50" s="1"/>
  <c r="Z204" i="50"/>
  <c r="K205" i="50" l="1"/>
  <c r="S205" i="50"/>
  <c r="C205" i="50"/>
  <c r="Y206" i="50"/>
  <c r="O206" i="50" s="1"/>
  <c r="Z205" i="50"/>
  <c r="K206" i="50" l="1"/>
  <c r="S206" i="50"/>
  <c r="C206" i="50"/>
  <c r="Y207" i="50"/>
  <c r="O207" i="50" s="1"/>
  <c r="Z206" i="50"/>
  <c r="K207" i="50" l="1"/>
  <c r="S207" i="50"/>
  <c r="C207" i="50"/>
  <c r="Y208" i="50"/>
  <c r="O208" i="50" s="1"/>
  <c r="Z207" i="50"/>
  <c r="K208" i="50" l="1"/>
  <c r="S208" i="50"/>
  <c r="C208" i="50"/>
  <c r="Y209" i="50"/>
  <c r="O209" i="50" s="1"/>
  <c r="Z208" i="50"/>
  <c r="K209" i="50" l="1"/>
  <c r="S209" i="50"/>
  <c r="C209" i="50"/>
  <c r="Y210" i="50"/>
  <c r="O210" i="50" s="1"/>
  <c r="Z209" i="50"/>
  <c r="K210" i="50" l="1"/>
  <c r="S210" i="50"/>
  <c r="C210" i="50"/>
  <c r="Y211" i="50"/>
  <c r="O211" i="50" s="1"/>
  <c r="Z210" i="50"/>
  <c r="K211" i="50" l="1"/>
  <c r="S211" i="50"/>
  <c r="C211" i="50"/>
  <c r="Y212" i="50"/>
  <c r="O212" i="50" s="1"/>
  <c r="Z211" i="50"/>
  <c r="K212" i="50" l="1"/>
  <c r="S212" i="50"/>
  <c r="C212" i="50"/>
  <c r="Y213" i="50"/>
  <c r="O213" i="50" s="1"/>
  <c r="Z212" i="50"/>
  <c r="K213" i="50" l="1"/>
  <c r="S213" i="50"/>
  <c r="C213" i="50"/>
  <c r="Y214" i="50"/>
  <c r="O214" i="50" s="1"/>
  <c r="Z213" i="50"/>
  <c r="K214" i="50" l="1"/>
  <c r="S214" i="50"/>
  <c r="C214" i="50"/>
  <c r="Y215" i="50"/>
  <c r="O215" i="50" s="1"/>
  <c r="Z214" i="50"/>
  <c r="K215" i="50" l="1"/>
  <c r="S215" i="50"/>
  <c r="C215" i="50"/>
  <c r="Y216" i="50"/>
  <c r="O216" i="50" s="1"/>
  <c r="Z215" i="50"/>
  <c r="K216" i="50" l="1"/>
  <c r="S216" i="50"/>
  <c r="C216" i="50"/>
  <c r="Y217" i="50"/>
  <c r="O217" i="50" s="1"/>
  <c r="Z216" i="50"/>
  <c r="K217" i="50" l="1"/>
  <c r="S217" i="50"/>
  <c r="C217" i="50"/>
  <c r="Y218" i="50"/>
  <c r="O218" i="50" s="1"/>
  <c r="Z217" i="50"/>
  <c r="K218" i="50" l="1"/>
  <c r="S218" i="50"/>
  <c r="C218" i="50"/>
  <c r="Y219" i="50"/>
  <c r="O219" i="50" s="1"/>
  <c r="Z218" i="50"/>
  <c r="K219" i="50" l="1"/>
  <c r="S219" i="50"/>
  <c r="C219" i="50"/>
  <c r="Y220" i="50"/>
  <c r="O220" i="50" s="1"/>
  <c r="Z219" i="50"/>
  <c r="K220" i="50" l="1"/>
  <c r="S220" i="50"/>
  <c r="C220" i="50"/>
  <c r="Y221" i="50"/>
  <c r="O221" i="50" s="1"/>
  <c r="Z220" i="50"/>
  <c r="K221" i="50" l="1"/>
  <c r="S221" i="50"/>
  <c r="C221" i="50"/>
  <c r="Y222" i="50"/>
  <c r="O222" i="50" s="1"/>
  <c r="Z221" i="50"/>
  <c r="K222" i="50" l="1"/>
  <c r="S222" i="50"/>
  <c r="C222" i="50"/>
  <c r="Y223" i="50"/>
  <c r="O223" i="50" s="1"/>
  <c r="Z222" i="50"/>
  <c r="K223" i="50" l="1"/>
  <c r="S223" i="50"/>
  <c r="C223" i="50"/>
  <c r="Y224" i="50"/>
  <c r="O224" i="50" s="1"/>
  <c r="Z223" i="50"/>
  <c r="K224" i="50" l="1"/>
  <c r="S224" i="50"/>
  <c r="C224" i="50"/>
  <c r="Y225" i="50"/>
  <c r="O225" i="50" s="1"/>
  <c r="Z224" i="50"/>
  <c r="K225" i="50" l="1"/>
  <c r="S225" i="50"/>
  <c r="C225" i="50"/>
  <c r="Y226" i="50"/>
  <c r="O226" i="50" s="1"/>
  <c r="Z225" i="50"/>
  <c r="K226" i="50" l="1"/>
  <c r="S226" i="50"/>
  <c r="C226" i="50"/>
  <c r="Y227" i="50"/>
  <c r="O227" i="50" s="1"/>
  <c r="Z226" i="50"/>
  <c r="K227" i="50" l="1"/>
  <c r="S227" i="50"/>
  <c r="C227" i="50"/>
  <c r="Y228" i="50"/>
  <c r="O228" i="50" s="1"/>
  <c r="Z227" i="50"/>
  <c r="K228" i="50" l="1"/>
  <c r="S228" i="50"/>
  <c r="C228" i="50"/>
  <c r="Y229" i="50"/>
  <c r="O229" i="50" s="1"/>
  <c r="Z228" i="50"/>
  <c r="K229" i="50" l="1"/>
  <c r="S229" i="50"/>
  <c r="C229" i="50"/>
  <c r="Y230" i="50"/>
  <c r="O230" i="50" s="1"/>
  <c r="Z229" i="50"/>
  <c r="K230" i="50" l="1"/>
  <c r="S230" i="50"/>
  <c r="C230" i="50"/>
  <c r="Y231" i="50"/>
  <c r="O231" i="50" s="1"/>
  <c r="Z230" i="50"/>
  <c r="K231" i="50" l="1"/>
  <c r="S231" i="50"/>
  <c r="C231" i="50"/>
  <c r="Y232" i="50"/>
  <c r="O232" i="50" s="1"/>
  <c r="Z231" i="50"/>
  <c r="K232" i="50" l="1"/>
  <c r="S232" i="50"/>
  <c r="C232" i="50"/>
  <c r="Y233" i="50"/>
  <c r="O233" i="50" s="1"/>
  <c r="Z232" i="50"/>
  <c r="K233" i="50" l="1"/>
  <c r="S233" i="50"/>
  <c r="C233" i="50"/>
  <c r="Y234" i="50"/>
  <c r="O234" i="50" s="1"/>
  <c r="Z233" i="50"/>
  <c r="K234" i="50" l="1"/>
  <c r="S234" i="50"/>
  <c r="C234" i="50"/>
  <c r="Y235" i="50"/>
  <c r="O235" i="50" s="1"/>
  <c r="Z234" i="50"/>
  <c r="K235" i="50" l="1"/>
  <c r="S235" i="50"/>
  <c r="C235" i="50"/>
  <c r="Y236" i="50"/>
  <c r="O236" i="50" s="1"/>
  <c r="Z235" i="50"/>
  <c r="K236" i="50" l="1"/>
  <c r="S236" i="50"/>
  <c r="C236" i="50"/>
  <c r="Y237" i="50"/>
  <c r="O237" i="50" s="1"/>
  <c r="Z236" i="50"/>
  <c r="K237" i="50" l="1"/>
  <c r="S237" i="50"/>
  <c r="C237" i="50"/>
  <c r="Y238" i="50"/>
  <c r="O238" i="50" s="1"/>
  <c r="Z237" i="50"/>
  <c r="K238" i="50" l="1"/>
  <c r="S238" i="50"/>
  <c r="C238" i="50"/>
  <c r="Y239" i="50"/>
  <c r="O239" i="50" s="1"/>
  <c r="Z238" i="50"/>
  <c r="K239" i="50" l="1"/>
  <c r="S239" i="50"/>
  <c r="C239" i="50"/>
  <c r="Y240" i="50"/>
  <c r="O240" i="50" s="1"/>
  <c r="Z239" i="50"/>
  <c r="K240" i="50" l="1"/>
  <c r="S240" i="50"/>
  <c r="C240" i="50"/>
  <c r="Y241" i="50"/>
  <c r="O241" i="50" s="1"/>
  <c r="Z240" i="50"/>
  <c r="K241" i="50" l="1"/>
  <c r="S241" i="50"/>
  <c r="C241" i="50"/>
  <c r="Y242" i="50"/>
  <c r="O242" i="50" s="1"/>
  <c r="Z241" i="50"/>
  <c r="K242" i="50" l="1"/>
  <c r="S242" i="50"/>
  <c r="C242" i="50"/>
  <c r="Y243" i="50"/>
  <c r="O243" i="50" s="1"/>
  <c r="Z242" i="50"/>
  <c r="K243" i="50" l="1"/>
  <c r="S243" i="50"/>
  <c r="C243" i="50"/>
  <c r="Y244" i="50"/>
  <c r="O244" i="50" s="1"/>
  <c r="Z243" i="50"/>
  <c r="K244" i="50" l="1"/>
  <c r="S244" i="50"/>
  <c r="C244" i="50"/>
  <c r="Y245" i="50"/>
  <c r="O245" i="50" s="1"/>
  <c r="Z244" i="50"/>
  <c r="K245" i="50" l="1"/>
  <c r="S245" i="50"/>
  <c r="C245" i="50"/>
  <c r="Y246" i="50"/>
  <c r="O246" i="50" s="1"/>
  <c r="Z245" i="50"/>
  <c r="K246" i="50" l="1"/>
  <c r="S246" i="50"/>
  <c r="C246" i="50"/>
  <c r="Y247" i="50"/>
  <c r="O247" i="50" s="1"/>
  <c r="Z246" i="50"/>
  <c r="K247" i="50" l="1"/>
  <c r="S247" i="50"/>
  <c r="C247" i="50"/>
  <c r="Y248" i="50"/>
  <c r="O248" i="50" s="1"/>
  <c r="Z247" i="50"/>
  <c r="K248" i="50" l="1"/>
  <c r="S248" i="50"/>
  <c r="C248" i="50"/>
  <c r="Y249" i="50"/>
  <c r="O249" i="50" s="1"/>
  <c r="Z248" i="50"/>
  <c r="K249" i="50" l="1"/>
  <c r="S249" i="50"/>
  <c r="C249" i="50"/>
  <c r="Y250" i="50"/>
  <c r="O250" i="50" s="1"/>
  <c r="Z249" i="50"/>
  <c r="K250" i="50" l="1"/>
  <c r="S250" i="50"/>
  <c r="C250" i="50"/>
  <c r="Y251" i="50"/>
  <c r="O251" i="50" s="1"/>
  <c r="Z250" i="50"/>
  <c r="K251" i="50" l="1"/>
  <c r="S251" i="50"/>
  <c r="C251" i="50"/>
  <c r="Y252" i="50"/>
  <c r="O252" i="50" s="1"/>
  <c r="Z251" i="50"/>
  <c r="K252" i="50" l="1"/>
  <c r="S252" i="50"/>
  <c r="C252" i="50"/>
  <c r="Y253" i="50"/>
  <c r="O253" i="50" s="1"/>
  <c r="Z252" i="50"/>
  <c r="K253" i="50" l="1"/>
  <c r="S253" i="50"/>
  <c r="C253" i="50"/>
  <c r="Y254" i="50"/>
  <c r="O254" i="50" s="1"/>
  <c r="Z253" i="50"/>
  <c r="K254" i="50" l="1"/>
  <c r="S254" i="50"/>
  <c r="C254" i="50"/>
  <c r="Y255" i="50"/>
  <c r="O255" i="50" s="1"/>
  <c r="Z254" i="50"/>
  <c r="K255" i="50" l="1"/>
  <c r="S255" i="50"/>
  <c r="C255" i="50"/>
  <c r="Y256" i="50"/>
  <c r="O256" i="50" s="1"/>
  <c r="Z255" i="50"/>
  <c r="K256" i="50" l="1"/>
  <c r="S256" i="50"/>
  <c r="C256" i="50"/>
  <c r="Y257" i="50"/>
  <c r="O257" i="50" s="1"/>
  <c r="Z256" i="50"/>
  <c r="K257" i="50" l="1"/>
  <c r="S257" i="50"/>
  <c r="C257" i="50"/>
  <c r="Y258" i="50"/>
  <c r="O258" i="50" s="1"/>
  <c r="Z257" i="50"/>
  <c r="K258" i="50" l="1"/>
  <c r="S258" i="50"/>
  <c r="C258" i="50"/>
  <c r="Y259" i="50"/>
  <c r="O259" i="50" s="1"/>
  <c r="Z258" i="50"/>
  <c r="K259" i="50" l="1"/>
  <c r="S259" i="50"/>
  <c r="C259" i="50"/>
  <c r="Y260" i="50"/>
  <c r="O260" i="50" s="1"/>
  <c r="Z259" i="50"/>
  <c r="K260" i="50" l="1"/>
  <c r="S260" i="50"/>
  <c r="C260" i="50"/>
  <c r="Y261" i="50"/>
  <c r="O261" i="50" s="1"/>
  <c r="Z260" i="50"/>
  <c r="K261" i="50" l="1"/>
  <c r="S261" i="50"/>
  <c r="C261" i="50"/>
  <c r="Y262" i="50"/>
  <c r="O262" i="50" s="1"/>
  <c r="Z261" i="50"/>
  <c r="K262" i="50" l="1"/>
  <c r="S262" i="50"/>
  <c r="C262" i="50"/>
  <c r="Y263" i="50"/>
  <c r="O263" i="50" s="1"/>
  <c r="Z262" i="50"/>
  <c r="K263" i="50" l="1"/>
  <c r="S263" i="50"/>
  <c r="C263" i="50"/>
  <c r="Y264" i="50"/>
  <c r="O264" i="50" s="1"/>
  <c r="Z263" i="50"/>
  <c r="K264" i="50" l="1"/>
  <c r="S264" i="50"/>
  <c r="C264" i="50"/>
  <c r="Y265" i="50"/>
  <c r="O265" i="50" s="1"/>
  <c r="Z264" i="50"/>
  <c r="K265" i="50" l="1"/>
  <c r="S265" i="50"/>
  <c r="C265" i="50"/>
  <c r="Y266" i="50"/>
  <c r="O266" i="50" s="1"/>
  <c r="Z265" i="50"/>
  <c r="K266" i="50" l="1"/>
  <c r="S266" i="50"/>
  <c r="C266" i="50"/>
  <c r="Y267" i="50"/>
  <c r="O267" i="50" s="1"/>
  <c r="Z266" i="50"/>
  <c r="K267" i="50" l="1"/>
  <c r="S267" i="50"/>
  <c r="C267" i="50"/>
  <c r="Y268" i="50"/>
  <c r="O268" i="50" s="1"/>
  <c r="Z267" i="50"/>
  <c r="K268" i="50" l="1"/>
  <c r="S268" i="50"/>
  <c r="C268" i="50"/>
  <c r="Y269" i="50"/>
  <c r="O269" i="50" s="1"/>
  <c r="Z268" i="50"/>
  <c r="K269" i="50" l="1"/>
  <c r="S269" i="50"/>
  <c r="C269" i="50"/>
  <c r="Y270" i="50"/>
  <c r="O270" i="50" s="1"/>
  <c r="Z269" i="50"/>
  <c r="K270" i="50" l="1"/>
  <c r="S270" i="50"/>
  <c r="C270" i="50"/>
  <c r="Y271" i="50"/>
  <c r="O271" i="50" s="1"/>
  <c r="Z270" i="50"/>
  <c r="K271" i="50" l="1"/>
  <c r="S271" i="50"/>
  <c r="C271" i="50"/>
  <c r="Y272" i="50"/>
  <c r="O272" i="50" s="1"/>
  <c r="Z271" i="50"/>
  <c r="K272" i="50" l="1"/>
  <c r="S272" i="50"/>
  <c r="C272" i="50"/>
  <c r="Y273" i="50"/>
  <c r="O273" i="50" s="1"/>
  <c r="Z272" i="50"/>
  <c r="K273" i="50" l="1"/>
  <c r="S273" i="50"/>
  <c r="C273" i="50"/>
  <c r="Y274" i="50"/>
  <c r="O274" i="50" s="1"/>
  <c r="Z273" i="50"/>
  <c r="K274" i="50" l="1"/>
  <c r="S274" i="50"/>
  <c r="C274" i="50"/>
  <c r="Y275" i="50"/>
  <c r="O275" i="50" s="1"/>
  <c r="Z274" i="50"/>
  <c r="K275" i="50" l="1"/>
  <c r="S275" i="50"/>
  <c r="C275" i="50"/>
  <c r="Y276" i="50"/>
  <c r="O276" i="50" s="1"/>
  <c r="Z275" i="50"/>
  <c r="K276" i="50" l="1"/>
  <c r="S276" i="50"/>
  <c r="C276" i="50"/>
  <c r="Y277" i="50"/>
  <c r="O277" i="50" s="1"/>
  <c r="Z276" i="50"/>
  <c r="K277" i="50" l="1"/>
  <c r="S277" i="50"/>
  <c r="C277" i="50"/>
  <c r="Y278" i="50"/>
  <c r="O278" i="50" s="1"/>
  <c r="Z277" i="50"/>
  <c r="K278" i="50" l="1"/>
  <c r="S278" i="50"/>
  <c r="C278" i="50"/>
  <c r="Y279" i="50"/>
  <c r="O279" i="50" s="1"/>
  <c r="Z278" i="50"/>
  <c r="K279" i="50" l="1"/>
  <c r="S279" i="50"/>
  <c r="C279" i="50"/>
  <c r="Y280" i="50"/>
  <c r="O280" i="50" s="1"/>
  <c r="Z279" i="50"/>
  <c r="K280" i="50" l="1"/>
  <c r="S280" i="50"/>
  <c r="C280" i="50"/>
  <c r="Y281" i="50"/>
  <c r="O281" i="50" s="1"/>
  <c r="Z280" i="50"/>
  <c r="K281" i="50" l="1"/>
  <c r="S281" i="50"/>
  <c r="C281" i="50"/>
  <c r="Y282" i="50"/>
  <c r="O282" i="50" s="1"/>
  <c r="Z281" i="50"/>
  <c r="K282" i="50" l="1"/>
  <c r="S282" i="50"/>
  <c r="C282" i="50"/>
  <c r="Y283" i="50"/>
  <c r="O283" i="50" s="1"/>
  <c r="Z282" i="50"/>
  <c r="K283" i="50" l="1"/>
  <c r="S283" i="50"/>
  <c r="C283" i="50"/>
  <c r="Y284" i="50"/>
  <c r="O284" i="50" s="1"/>
  <c r="Z283" i="50"/>
  <c r="K284" i="50" l="1"/>
  <c r="S284" i="50"/>
  <c r="C284" i="50"/>
  <c r="Y285" i="50"/>
  <c r="O285" i="50" s="1"/>
  <c r="Z284" i="50"/>
  <c r="K285" i="50" l="1"/>
  <c r="S285" i="50"/>
  <c r="C285" i="50"/>
  <c r="Y286" i="50"/>
  <c r="O286" i="50" s="1"/>
  <c r="Z285" i="50"/>
  <c r="K286" i="50" l="1"/>
  <c r="S286" i="50"/>
  <c r="C286" i="50"/>
  <c r="Y287" i="50"/>
  <c r="O287" i="50" s="1"/>
  <c r="Z286" i="50"/>
  <c r="K287" i="50" l="1"/>
  <c r="S287" i="50"/>
  <c r="C287" i="50"/>
  <c r="Y288" i="50"/>
  <c r="O288" i="50" s="1"/>
  <c r="Z287" i="50"/>
  <c r="K288" i="50" l="1"/>
  <c r="S288" i="50"/>
  <c r="C288" i="50"/>
  <c r="Y289" i="50"/>
  <c r="O289" i="50" s="1"/>
  <c r="Z288" i="50"/>
  <c r="K289" i="50" l="1"/>
  <c r="S289" i="50"/>
  <c r="C289" i="50"/>
  <c r="Y290" i="50"/>
  <c r="O290" i="50" s="1"/>
  <c r="Z289" i="50"/>
  <c r="K290" i="50" l="1"/>
  <c r="S290" i="50"/>
  <c r="C290" i="50"/>
  <c r="Y291" i="50"/>
  <c r="O291" i="50" s="1"/>
  <c r="Z290" i="50"/>
  <c r="K291" i="50" l="1"/>
  <c r="S291" i="50"/>
  <c r="C291" i="50"/>
  <c r="Y292" i="50"/>
  <c r="O292" i="50" s="1"/>
  <c r="Z291" i="50"/>
  <c r="K292" i="50" l="1"/>
  <c r="S292" i="50"/>
  <c r="C292" i="50"/>
  <c r="Y293" i="50"/>
  <c r="O293" i="50" s="1"/>
  <c r="Z292" i="50"/>
  <c r="K293" i="50" l="1"/>
  <c r="S293" i="50"/>
  <c r="C293" i="50"/>
  <c r="Y294" i="50"/>
  <c r="O294" i="50" s="1"/>
  <c r="Z293" i="50"/>
  <c r="K294" i="50" l="1"/>
  <c r="S294" i="50"/>
  <c r="C294" i="50"/>
  <c r="Y295" i="50"/>
  <c r="O295" i="50" s="1"/>
  <c r="Z294" i="50"/>
  <c r="K295" i="50" l="1"/>
  <c r="S295" i="50"/>
  <c r="C295" i="50"/>
  <c r="Y296" i="50"/>
  <c r="O296" i="50" s="1"/>
  <c r="Z295" i="50"/>
  <c r="K296" i="50" l="1"/>
  <c r="S296" i="50"/>
  <c r="C296" i="50"/>
  <c r="Y297" i="50"/>
  <c r="O297" i="50" s="1"/>
  <c r="Z296" i="50"/>
  <c r="K297" i="50" l="1"/>
  <c r="S297" i="50"/>
  <c r="C297" i="50"/>
  <c r="Y298" i="50"/>
  <c r="O298" i="50" s="1"/>
  <c r="Z297" i="50"/>
  <c r="K298" i="50" l="1"/>
  <c r="S298" i="50"/>
  <c r="C298" i="50"/>
  <c r="Y299" i="50"/>
  <c r="O299" i="50" s="1"/>
  <c r="Z298" i="50"/>
  <c r="K299" i="50" l="1"/>
  <c r="S299" i="50"/>
  <c r="C299" i="50"/>
  <c r="Y300" i="50"/>
  <c r="O300" i="50" s="1"/>
  <c r="Z299" i="50"/>
  <c r="K300" i="50" l="1"/>
  <c r="S300" i="50"/>
  <c r="C300" i="50"/>
  <c r="Y301" i="50"/>
  <c r="O301" i="50" s="1"/>
  <c r="Z300" i="50"/>
  <c r="K301" i="50" l="1"/>
  <c r="S301" i="50"/>
  <c r="C301" i="50"/>
  <c r="Y302" i="50"/>
  <c r="O302" i="50" s="1"/>
  <c r="Z301" i="50"/>
  <c r="K302" i="50" l="1"/>
  <c r="S302" i="50"/>
  <c r="C302" i="50"/>
  <c r="Y303" i="50"/>
  <c r="O303" i="50" s="1"/>
  <c r="Z302" i="50"/>
  <c r="K303" i="50" l="1"/>
  <c r="S303" i="50"/>
  <c r="C303" i="50"/>
  <c r="Y304" i="50"/>
  <c r="O304" i="50" s="1"/>
  <c r="Z303" i="50"/>
  <c r="K304" i="50" l="1"/>
  <c r="S304" i="50"/>
  <c r="C304" i="50"/>
  <c r="Y305" i="50"/>
  <c r="O305" i="50" s="1"/>
  <c r="Z304" i="50"/>
  <c r="K305" i="50" l="1"/>
  <c r="S305" i="50"/>
  <c r="C305" i="50"/>
  <c r="Y306" i="50"/>
  <c r="O306" i="50" s="1"/>
  <c r="Z305" i="50"/>
  <c r="K306" i="50" l="1"/>
  <c r="S306" i="50"/>
  <c r="C306" i="50"/>
  <c r="Y307" i="50"/>
  <c r="O307" i="50" s="1"/>
  <c r="Z306" i="50"/>
  <c r="K307" i="50" l="1"/>
  <c r="S307" i="50"/>
  <c r="C307" i="50"/>
  <c r="Y308" i="50"/>
  <c r="O308" i="50" s="1"/>
  <c r="Z307" i="50"/>
  <c r="K308" i="50" l="1"/>
  <c r="S308" i="50"/>
  <c r="C308" i="50"/>
  <c r="Y309" i="50"/>
  <c r="O309" i="50" s="1"/>
  <c r="Z308" i="50"/>
  <c r="K309" i="50" l="1"/>
  <c r="S309" i="50"/>
  <c r="C309" i="50"/>
  <c r="Y310" i="50"/>
  <c r="O310" i="50" s="1"/>
  <c r="Z309" i="50"/>
  <c r="K310" i="50" l="1"/>
  <c r="S310" i="50"/>
  <c r="C310" i="50"/>
  <c r="Y311" i="50"/>
  <c r="O311" i="50" s="1"/>
  <c r="Z310" i="50"/>
  <c r="K311" i="50" l="1"/>
  <c r="S311" i="50"/>
  <c r="C311" i="50"/>
  <c r="Y312" i="50"/>
  <c r="O312" i="50" s="1"/>
  <c r="Z311" i="50"/>
  <c r="K312" i="50" l="1"/>
  <c r="S312" i="50"/>
  <c r="C312" i="50"/>
  <c r="Y313" i="50"/>
  <c r="O313" i="50" s="1"/>
  <c r="Z312" i="50"/>
  <c r="K313" i="50" l="1"/>
  <c r="S313" i="50"/>
  <c r="C313" i="50"/>
  <c r="Y314" i="50"/>
  <c r="O314" i="50" s="1"/>
  <c r="Z313" i="50"/>
  <c r="K314" i="50" l="1"/>
  <c r="S314" i="50"/>
  <c r="C314" i="50"/>
  <c r="Y315" i="50"/>
  <c r="O315" i="50" s="1"/>
  <c r="Z314" i="50"/>
  <c r="K315" i="50" l="1"/>
  <c r="S315" i="50"/>
  <c r="C315" i="50"/>
  <c r="Y316" i="50"/>
  <c r="O316" i="50" s="1"/>
  <c r="Z315" i="50"/>
  <c r="K316" i="50" l="1"/>
  <c r="S316" i="50"/>
  <c r="C316" i="50"/>
  <c r="Y317" i="50"/>
  <c r="O317" i="50" s="1"/>
  <c r="Z316" i="50"/>
  <c r="K317" i="50" l="1"/>
  <c r="S317" i="50"/>
  <c r="C317" i="50"/>
  <c r="Y318" i="50"/>
  <c r="O318" i="50" s="1"/>
  <c r="Z317" i="50"/>
  <c r="K318" i="50" l="1"/>
  <c r="S318" i="50"/>
  <c r="C318" i="50"/>
  <c r="Y319" i="50"/>
  <c r="O319" i="50" s="1"/>
  <c r="Z318" i="50"/>
  <c r="K319" i="50" l="1"/>
  <c r="S319" i="50"/>
  <c r="C319" i="50"/>
  <c r="Y320" i="50"/>
  <c r="O320" i="50" s="1"/>
  <c r="Z319" i="50"/>
  <c r="K320" i="50" l="1"/>
  <c r="S320" i="50"/>
  <c r="C320" i="50"/>
  <c r="Y321" i="50"/>
  <c r="O321" i="50" s="1"/>
  <c r="Z320" i="50"/>
  <c r="K321" i="50" l="1"/>
  <c r="S321" i="50"/>
  <c r="C321" i="50"/>
  <c r="Y322" i="50"/>
  <c r="O322" i="50" s="1"/>
  <c r="Z321" i="50"/>
  <c r="K322" i="50" l="1"/>
  <c r="S322" i="50"/>
  <c r="C322" i="50"/>
  <c r="Y323" i="50"/>
  <c r="O323" i="50" s="1"/>
  <c r="Z322" i="50"/>
  <c r="K323" i="50" l="1"/>
  <c r="S323" i="50"/>
  <c r="C323" i="50"/>
  <c r="Y324" i="50"/>
  <c r="O324" i="50" s="1"/>
  <c r="Z323" i="50"/>
  <c r="K324" i="50" l="1"/>
  <c r="S324" i="50"/>
  <c r="C324" i="50"/>
  <c r="Y325" i="50"/>
  <c r="O325" i="50" s="1"/>
  <c r="Z324" i="50"/>
  <c r="K325" i="50" l="1"/>
  <c r="S325" i="50"/>
  <c r="C325" i="50"/>
  <c r="Y326" i="50"/>
  <c r="O326" i="50" s="1"/>
  <c r="Z325" i="50"/>
  <c r="K326" i="50" l="1"/>
  <c r="S326" i="50"/>
  <c r="C326" i="50"/>
  <c r="Y327" i="50"/>
  <c r="O327" i="50" s="1"/>
  <c r="Z326" i="50"/>
  <c r="K327" i="50" l="1"/>
  <c r="S327" i="50"/>
  <c r="C327" i="50"/>
  <c r="Y328" i="50"/>
  <c r="O328" i="50" s="1"/>
  <c r="Z327" i="50"/>
  <c r="K328" i="50" l="1"/>
  <c r="S328" i="50"/>
  <c r="C328" i="50"/>
  <c r="Y329" i="50"/>
  <c r="O329" i="50" s="1"/>
  <c r="Z328" i="50"/>
  <c r="K329" i="50" l="1"/>
  <c r="S329" i="50"/>
  <c r="C329" i="50"/>
  <c r="Y330" i="50"/>
  <c r="O330" i="50" s="1"/>
  <c r="Z329" i="50"/>
  <c r="K330" i="50" l="1"/>
  <c r="S330" i="50"/>
  <c r="C330" i="50"/>
  <c r="Y331" i="50"/>
  <c r="O331" i="50" s="1"/>
  <c r="Z330" i="50"/>
  <c r="K331" i="50" l="1"/>
  <c r="S331" i="50"/>
  <c r="C331" i="50"/>
  <c r="Y332" i="50"/>
  <c r="O332" i="50" s="1"/>
  <c r="Z331" i="50"/>
  <c r="K332" i="50" l="1"/>
  <c r="S332" i="50"/>
  <c r="C332" i="50"/>
  <c r="Y333" i="50"/>
  <c r="O333" i="50" s="1"/>
  <c r="Z332" i="50"/>
  <c r="K333" i="50" l="1"/>
  <c r="S333" i="50"/>
  <c r="C333" i="50"/>
  <c r="Y334" i="50"/>
  <c r="O334" i="50" s="1"/>
  <c r="Z333" i="50"/>
  <c r="K334" i="50" l="1"/>
  <c r="S334" i="50"/>
  <c r="C334" i="50"/>
  <c r="Y335" i="50"/>
  <c r="O335" i="50" s="1"/>
  <c r="Z334" i="50"/>
  <c r="K335" i="50" l="1"/>
  <c r="S335" i="50"/>
  <c r="C335" i="50"/>
  <c r="Y336" i="50"/>
  <c r="O336" i="50" s="1"/>
  <c r="Z335" i="50"/>
  <c r="K336" i="50" l="1"/>
  <c r="S336" i="50"/>
  <c r="C336" i="50"/>
  <c r="Y337" i="50"/>
  <c r="O337" i="50" s="1"/>
  <c r="Z336" i="50"/>
  <c r="K337" i="50" l="1"/>
  <c r="S337" i="50"/>
  <c r="C337" i="50"/>
  <c r="Y338" i="50"/>
  <c r="O338" i="50" s="1"/>
  <c r="Z337" i="50"/>
  <c r="K338" i="50" l="1"/>
  <c r="S338" i="50"/>
  <c r="C338" i="50"/>
  <c r="Y339" i="50"/>
  <c r="O339" i="50" s="1"/>
  <c r="Z338" i="50"/>
  <c r="K339" i="50" l="1"/>
  <c r="S339" i="50"/>
  <c r="C339" i="50"/>
  <c r="Y340" i="50"/>
  <c r="O340" i="50" s="1"/>
  <c r="Z339" i="50"/>
  <c r="K340" i="50" l="1"/>
  <c r="S340" i="50"/>
  <c r="C340" i="50"/>
  <c r="Y341" i="50"/>
  <c r="O341" i="50" s="1"/>
  <c r="Z340" i="50"/>
  <c r="K341" i="50" l="1"/>
  <c r="S341" i="50"/>
  <c r="C341" i="50"/>
  <c r="Y342" i="50"/>
  <c r="O342" i="50" s="1"/>
  <c r="Z341" i="50"/>
  <c r="K342" i="50" l="1"/>
  <c r="S342" i="50"/>
  <c r="C342" i="50"/>
  <c r="Y343" i="50"/>
  <c r="O343" i="50" s="1"/>
  <c r="Z342" i="50"/>
  <c r="K343" i="50" l="1"/>
  <c r="S343" i="50"/>
  <c r="C343" i="50"/>
  <c r="Y344" i="50"/>
  <c r="O344" i="50" s="1"/>
  <c r="Z343" i="50"/>
  <c r="K344" i="50" l="1"/>
  <c r="S344" i="50"/>
  <c r="C344" i="50"/>
  <c r="Y345" i="50"/>
  <c r="O345" i="50" s="1"/>
  <c r="Z344" i="50"/>
  <c r="K345" i="50" l="1"/>
  <c r="S345" i="50"/>
  <c r="C345" i="50"/>
  <c r="Y346" i="50"/>
  <c r="O346" i="50" s="1"/>
  <c r="Z345" i="50"/>
  <c r="K346" i="50" l="1"/>
  <c r="S346" i="50"/>
  <c r="C346" i="50"/>
  <c r="Y347" i="50"/>
  <c r="O347" i="50" s="1"/>
  <c r="Z346" i="50"/>
  <c r="K347" i="50" l="1"/>
  <c r="S347" i="50"/>
  <c r="C347" i="50"/>
  <c r="Y348" i="50"/>
  <c r="O348" i="50" s="1"/>
  <c r="Z347" i="50"/>
  <c r="K348" i="50" l="1"/>
  <c r="S348" i="50"/>
  <c r="C348" i="50"/>
  <c r="Y349" i="50"/>
  <c r="O349" i="50" s="1"/>
  <c r="Z348" i="50"/>
  <c r="K349" i="50" l="1"/>
  <c r="S349" i="50"/>
  <c r="C349" i="50"/>
  <c r="Y350" i="50"/>
  <c r="O350" i="50" s="1"/>
  <c r="Z349" i="50"/>
  <c r="K350" i="50" l="1"/>
  <c r="S350" i="50"/>
  <c r="C350" i="50"/>
  <c r="Y351" i="50"/>
  <c r="O351" i="50" s="1"/>
  <c r="Z350" i="50"/>
  <c r="K351" i="50" l="1"/>
  <c r="S351" i="50"/>
  <c r="C351" i="50"/>
  <c r="Y352" i="50"/>
  <c r="O352" i="50" s="1"/>
  <c r="Z351" i="50"/>
  <c r="K352" i="50" l="1"/>
  <c r="S352" i="50"/>
  <c r="C352" i="50"/>
  <c r="Y353" i="50"/>
  <c r="O353" i="50" s="1"/>
  <c r="Z352" i="50"/>
  <c r="K353" i="50" l="1"/>
  <c r="S353" i="50"/>
  <c r="C353" i="50"/>
  <c r="Y354" i="50"/>
  <c r="O354" i="50" s="1"/>
  <c r="Z353" i="50"/>
  <c r="K354" i="50" l="1"/>
  <c r="S354" i="50"/>
  <c r="C354" i="50"/>
  <c r="Y355" i="50"/>
  <c r="O355" i="50" s="1"/>
  <c r="Z354" i="50"/>
  <c r="K355" i="50" l="1"/>
  <c r="S355" i="50"/>
  <c r="C355" i="50"/>
  <c r="Y356" i="50"/>
  <c r="O356" i="50" s="1"/>
  <c r="Z355" i="50"/>
  <c r="K356" i="50" l="1"/>
  <c r="S356" i="50"/>
  <c r="C356" i="50"/>
  <c r="Y357" i="50"/>
  <c r="O357" i="50" s="1"/>
  <c r="Z356" i="50"/>
  <c r="K357" i="50" l="1"/>
  <c r="S357" i="50"/>
  <c r="C357" i="50"/>
  <c r="Y358" i="50"/>
  <c r="O358" i="50" s="1"/>
  <c r="Z357" i="50"/>
  <c r="K358" i="50" l="1"/>
  <c r="S358" i="50"/>
  <c r="C358" i="50"/>
  <c r="Y359" i="50"/>
  <c r="O359" i="50" s="1"/>
  <c r="Z358" i="50"/>
  <c r="K359" i="50" l="1"/>
  <c r="S359" i="50"/>
  <c r="C359" i="50"/>
  <c r="Y360" i="50"/>
  <c r="O360" i="50" s="1"/>
  <c r="Z359" i="50"/>
  <c r="K360" i="50" l="1"/>
  <c r="S360" i="50"/>
  <c r="C360" i="50"/>
  <c r="Y361" i="50"/>
  <c r="O361" i="50" s="1"/>
  <c r="Z360" i="50"/>
  <c r="K361" i="50" l="1"/>
  <c r="S361" i="50"/>
  <c r="C361" i="50"/>
  <c r="Y362" i="50"/>
  <c r="O362" i="50" s="1"/>
  <c r="Z361" i="50"/>
  <c r="K362" i="50" l="1"/>
  <c r="S362" i="50"/>
  <c r="C362" i="50"/>
  <c r="Y363" i="50"/>
  <c r="O363" i="50" s="1"/>
  <c r="Z362" i="50"/>
  <c r="K363" i="50" l="1"/>
  <c r="S363" i="50"/>
  <c r="C363" i="50"/>
  <c r="Y364" i="50"/>
  <c r="O364" i="50" s="1"/>
  <c r="Z363" i="50"/>
  <c r="K364" i="50" l="1"/>
  <c r="S364" i="50"/>
  <c r="C364" i="50"/>
  <c r="Y365" i="50"/>
  <c r="O365" i="50" s="1"/>
  <c r="Z364" i="50"/>
  <c r="K365" i="50" l="1"/>
  <c r="S365" i="50"/>
  <c r="C365" i="50"/>
  <c r="Y366" i="50"/>
  <c r="O366" i="50" s="1"/>
  <c r="Z365" i="50"/>
  <c r="K366" i="50" l="1"/>
  <c r="S366" i="50"/>
  <c r="C366" i="50"/>
  <c r="Y367" i="50"/>
  <c r="O367" i="50" s="1"/>
  <c r="Z366" i="50"/>
  <c r="K367" i="50" l="1"/>
  <c r="S367" i="50"/>
  <c r="C367" i="50"/>
  <c r="Y368" i="50"/>
  <c r="O368" i="50" s="1"/>
  <c r="Z367" i="50"/>
  <c r="K368" i="50" l="1"/>
  <c r="S368" i="50"/>
  <c r="C368" i="50"/>
  <c r="Y369" i="50"/>
  <c r="O369" i="50" s="1"/>
  <c r="Z368" i="50"/>
  <c r="K369" i="50" l="1"/>
  <c r="S369" i="50"/>
  <c r="C369" i="50"/>
  <c r="Y370" i="50"/>
  <c r="O370" i="50" s="1"/>
  <c r="Z369" i="50"/>
  <c r="K370" i="50" l="1"/>
  <c r="S370" i="50"/>
  <c r="C370" i="50"/>
  <c r="Y371" i="50"/>
  <c r="O371" i="50" s="1"/>
  <c r="Z370" i="50"/>
  <c r="K371" i="50" l="1"/>
  <c r="S371" i="50"/>
  <c r="C371" i="50"/>
  <c r="Y372" i="50"/>
  <c r="O372" i="50" s="1"/>
  <c r="Z371" i="50"/>
  <c r="K372" i="50" l="1"/>
  <c r="S372" i="50"/>
  <c r="C372" i="50"/>
  <c r="Y373" i="50"/>
  <c r="O373" i="50" s="1"/>
  <c r="Z372" i="50"/>
  <c r="K373" i="50" l="1"/>
  <c r="S373" i="50"/>
  <c r="C373" i="50"/>
  <c r="Y374" i="50"/>
  <c r="O374" i="50" s="1"/>
  <c r="Z373" i="50"/>
  <c r="K374" i="50" l="1"/>
  <c r="S374" i="50"/>
  <c r="C374" i="50"/>
  <c r="Y375" i="50"/>
  <c r="O375" i="50" s="1"/>
  <c r="Z374" i="50"/>
  <c r="K375" i="50" l="1"/>
  <c r="S375" i="50"/>
  <c r="C375" i="50"/>
  <c r="Y376" i="50"/>
  <c r="O376" i="50" s="1"/>
  <c r="Z375" i="50"/>
  <c r="K376" i="50" l="1"/>
  <c r="S376" i="50"/>
  <c r="C376" i="50"/>
  <c r="Y377" i="50"/>
  <c r="O377" i="50" s="1"/>
  <c r="Z376" i="50"/>
  <c r="K377" i="50" l="1"/>
  <c r="S377" i="50"/>
  <c r="C377" i="50"/>
  <c r="Y378" i="50"/>
  <c r="O378" i="50" s="1"/>
  <c r="Z377" i="50"/>
  <c r="K378" i="50" l="1"/>
  <c r="S378" i="50"/>
  <c r="C378" i="50"/>
  <c r="Y379" i="50"/>
  <c r="O379" i="50" s="1"/>
  <c r="Z378" i="50"/>
  <c r="K379" i="50" l="1"/>
  <c r="S379" i="50"/>
  <c r="C379" i="50"/>
  <c r="Y380" i="50"/>
  <c r="O380" i="50" s="1"/>
  <c r="Z379" i="50"/>
  <c r="K380" i="50" l="1"/>
  <c r="S380" i="50"/>
  <c r="C380" i="50"/>
  <c r="Y381" i="50"/>
  <c r="O381" i="50" s="1"/>
  <c r="Z380" i="50"/>
  <c r="K381" i="50" l="1"/>
  <c r="S381" i="50"/>
  <c r="C381" i="50"/>
  <c r="Y382" i="50"/>
  <c r="O382" i="50" s="1"/>
  <c r="Z381" i="50"/>
  <c r="K382" i="50" l="1"/>
  <c r="S382" i="50"/>
  <c r="C382" i="50"/>
  <c r="Y383" i="50"/>
  <c r="O383" i="50" s="1"/>
  <c r="Z382" i="50"/>
  <c r="K383" i="50" l="1"/>
  <c r="S383" i="50"/>
  <c r="C383" i="50"/>
  <c r="Y384" i="50"/>
  <c r="O384" i="50" s="1"/>
  <c r="Z383" i="50"/>
  <c r="K384" i="50" l="1"/>
  <c r="S384" i="50"/>
  <c r="C384" i="50"/>
  <c r="Y385" i="50"/>
  <c r="O385" i="50" s="1"/>
  <c r="Z384" i="50"/>
  <c r="K385" i="50" l="1"/>
  <c r="S385" i="50"/>
  <c r="C385" i="50"/>
  <c r="Y386" i="50"/>
  <c r="O386" i="50" s="1"/>
  <c r="Z385" i="50"/>
  <c r="K386" i="50" l="1"/>
  <c r="S386" i="50"/>
  <c r="C386" i="50"/>
  <c r="Y387" i="50"/>
  <c r="O387" i="50" s="1"/>
  <c r="Z386" i="50"/>
  <c r="K387" i="50" l="1"/>
  <c r="S387" i="50"/>
  <c r="C387" i="50"/>
  <c r="Y388" i="50"/>
  <c r="O388" i="50" s="1"/>
  <c r="Z387" i="50"/>
  <c r="K388" i="50" l="1"/>
  <c r="S388" i="50"/>
  <c r="C388" i="50"/>
  <c r="Y389" i="50"/>
  <c r="O389" i="50" s="1"/>
  <c r="Z388" i="50"/>
  <c r="K389" i="50" l="1"/>
  <c r="S389" i="50"/>
  <c r="C389" i="50"/>
  <c r="Y390" i="50"/>
  <c r="O390" i="50" s="1"/>
  <c r="Z389" i="50"/>
  <c r="K390" i="50" l="1"/>
  <c r="S390" i="50"/>
  <c r="C390" i="50"/>
  <c r="Y391" i="50"/>
  <c r="O391" i="50" s="1"/>
  <c r="Z390" i="50"/>
  <c r="K391" i="50" l="1"/>
  <c r="S391" i="50"/>
  <c r="C391" i="50"/>
  <c r="Y392" i="50"/>
  <c r="O392" i="50" s="1"/>
  <c r="Z391" i="50"/>
  <c r="K392" i="50" l="1"/>
  <c r="S392" i="50"/>
  <c r="C392" i="50"/>
  <c r="Y393" i="50"/>
  <c r="O393" i="50" s="1"/>
  <c r="Z392" i="50"/>
  <c r="K393" i="50" l="1"/>
  <c r="S393" i="50"/>
  <c r="C393" i="50"/>
  <c r="Y394" i="50"/>
  <c r="O394" i="50" s="1"/>
  <c r="Z393" i="50"/>
  <c r="K394" i="50" l="1"/>
  <c r="S394" i="50"/>
  <c r="C394" i="50"/>
  <c r="Y395" i="50"/>
  <c r="O395" i="50" s="1"/>
  <c r="Z394" i="50"/>
  <c r="K395" i="50" l="1"/>
  <c r="S395" i="50"/>
  <c r="C395" i="50"/>
  <c r="Y396" i="50"/>
  <c r="O396" i="50" s="1"/>
  <c r="Z395" i="50"/>
  <c r="K396" i="50" l="1"/>
  <c r="S396" i="50"/>
  <c r="C396" i="50"/>
  <c r="Y397" i="50"/>
  <c r="O397" i="50" s="1"/>
  <c r="Z396" i="50"/>
  <c r="K397" i="50" l="1"/>
  <c r="S397" i="50"/>
  <c r="C397" i="50"/>
  <c r="Y398" i="50"/>
  <c r="O398" i="50" s="1"/>
  <c r="Z397" i="50"/>
  <c r="K398" i="50" l="1"/>
  <c r="S398" i="50"/>
  <c r="C398" i="50"/>
  <c r="Y399" i="50"/>
  <c r="O399" i="50" s="1"/>
  <c r="Z398" i="50"/>
  <c r="K399" i="50" l="1"/>
  <c r="S399" i="50"/>
  <c r="C399" i="50"/>
  <c r="Y400" i="50"/>
  <c r="O400" i="50" s="1"/>
  <c r="Z399" i="50"/>
  <c r="K400" i="50" l="1"/>
  <c r="S400" i="50"/>
  <c r="C400" i="50"/>
  <c r="Y401" i="50"/>
  <c r="O401" i="50" s="1"/>
  <c r="Z400" i="50"/>
  <c r="K401" i="50" l="1"/>
  <c r="S401" i="50"/>
  <c r="C401" i="50"/>
  <c r="Y402" i="50"/>
  <c r="O402" i="50" s="1"/>
  <c r="Z401" i="50"/>
  <c r="K402" i="50" l="1"/>
  <c r="S402" i="50"/>
  <c r="C402" i="50"/>
  <c r="Y403" i="50"/>
  <c r="O403" i="50" s="1"/>
  <c r="Z402" i="50"/>
  <c r="K403" i="50" l="1"/>
  <c r="S403" i="50"/>
  <c r="C403" i="50"/>
  <c r="Y404" i="50"/>
  <c r="O404" i="50" s="1"/>
  <c r="Z403" i="50"/>
  <c r="K404" i="50" l="1"/>
  <c r="S404" i="50"/>
  <c r="C404" i="50"/>
  <c r="Y405" i="50"/>
  <c r="O405" i="50" s="1"/>
  <c r="Z404" i="50"/>
  <c r="K405" i="50" l="1"/>
  <c r="S405" i="50"/>
  <c r="C405" i="50"/>
  <c r="Y406" i="50"/>
  <c r="O406" i="50" s="1"/>
  <c r="Z405" i="50"/>
  <c r="K406" i="50" l="1"/>
  <c r="S406" i="50"/>
  <c r="C406" i="50"/>
  <c r="Y407" i="50"/>
  <c r="O407" i="50" s="1"/>
  <c r="Z406" i="50"/>
  <c r="K407" i="50" l="1"/>
  <c r="S407" i="50"/>
  <c r="C407" i="50"/>
  <c r="Y408" i="50"/>
  <c r="O408" i="50" s="1"/>
  <c r="Z407" i="50"/>
  <c r="K408" i="50" l="1"/>
  <c r="S408" i="50"/>
  <c r="C408" i="50"/>
  <c r="Y409" i="50"/>
  <c r="O409" i="50" s="1"/>
  <c r="Z408" i="50"/>
  <c r="K409" i="50" l="1"/>
  <c r="S409" i="50"/>
  <c r="C409" i="50"/>
  <c r="Y410" i="50"/>
  <c r="O410" i="50" s="1"/>
  <c r="Z409" i="50"/>
  <c r="K410" i="50" l="1"/>
  <c r="S410" i="50"/>
  <c r="C410" i="50"/>
  <c r="Y411" i="50"/>
  <c r="O411" i="50" s="1"/>
  <c r="Z410" i="50"/>
  <c r="K411" i="50" l="1"/>
  <c r="S411" i="50"/>
  <c r="C411" i="50"/>
  <c r="Y412" i="50"/>
  <c r="O412" i="50" s="1"/>
  <c r="Z411" i="50"/>
  <c r="K412" i="50" l="1"/>
  <c r="S412" i="50"/>
  <c r="C412" i="50"/>
  <c r="Y413" i="50"/>
  <c r="O413" i="50" s="1"/>
  <c r="Z412" i="50"/>
  <c r="K413" i="50" l="1"/>
  <c r="S413" i="50"/>
  <c r="C413" i="50"/>
  <c r="Y414" i="50"/>
  <c r="O414" i="50" s="1"/>
  <c r="Z413" i="50"/>
  <c r="K414" i="50" l="1"/>
  <c r="S414" i="50"/>
  <c r="C414" i="50"/>
  <c r="Y415" i="50"/>
  <c r="O415" i="50" s="1"/>
  <c r="Z414" i="50"/>
  <c r="K415" i="50" l="1"/>
  <c r="S415" i="50"/>
  <c r="C415" i="50"/>
  <c r="Y416" i="50"/>
  <c r="O416" i="50" s="1"/>
  <c r="Z415" i="50"/>
  <c r="K416" i="50" l="1"/>
  <c r="S416" i="50"/>
  <c r="C416" i="50"/>
  <c r="Y417" i="50"/>
  <c r="O417" i="50" s="1"/>
  <c r="Z416" i="50"/>
  <c r="K417" i="50" l="1"/>
  <c r="S417" i="50"/>
  <c r="C417" i="50"/>
  <c r="Y418" i="50"/>
  <c r="O418" i="50" s="1"/>
  <c r="Z417" i="50"/>
  <c r="K418" i="50" l="1"/>
  <c r="S418" i="50"/>
  <c r="C418" i="50"/>
  <c r="Y419" i="50"/>
  <c r="O419" i="50" s="1"/>
  <c r="Z418" i="50"/>
  <c r="K419" i="50" l="1"/>
  <c r="S419" i="50"/>
  <c r="C419" i="50"/>
  <c r="Y420" i="50"/>
  <c r="O420" i="50" s="1"/>
  <c r="Z419" i="50"/>
  <c r="K420" i="50" l="1"/>
  <c r="S420" i="50"/>
  <c r="C420" i="50"/>
  <c r="Y421" i="50"/>
  <c r="O421" i="50" s="1"/>
  <c r="Z420" i="50"/>
  <c r="K421" i="50" l="1"/>
  <c r="S421" i="50"/>
  <c r="C421" i="50"/>
  <c r="Y422" i="50"/>
  <c r="O422" i="50" s="1"/>
  <c r="Z421" i="50"/>
  <c r="K422" i="50" l="1"/>
  <c r="S422" i="50"/>
  <c r="C422" i="50"/>
  <c r="Y423" i="50"/>
  <c r="O423" i="50" s="1"/>
  <c r="Z422" i="50"/>
  <c r="K423" i="50" l="1"/>
  <c r="S423" i="50"/>
  <c r="C423" i="50"/>
  <c r="Y424" i="50"/>
  <c r="O424" i="50" s="1"/>
  <c r="Z423" i="50"/>
  <c r="K424" i="50" l="1"/>
  <c r="S424" i="50"/>
  <c r="C424" i="50"/>
  <c r="Y425" i="50"/>
  <c r="O425" i="50" s="1"/>
  <c r="Z424" i="50"/>
  <c r="K425" i="50" l="1"/>
  <c r="S425" i="50"/>
  <c r="C425" i="50"/>
  <c r="Y426" i="50"/>
  <c r="O426" i="50" s="1"/>
  <c r="Z425" i="50"/>
  <c r="K426" i="50" l="1"/>
  <c r="S426" i="50"/>
  <c r="C426" i="50"/>
  <c r="Y427" i="50"/>
  <c r="O427" i="50" s="1"/>
  <c r="Z426" i="50"/>
  <c r="K427" i="50" l="1"/>
  <c r="S427" i="50"/>
  <c r="C427" i="50"/>
  <c r="Y428" i="50"/>
  <c r="O428" i="50" s="1"/>
  <c r="Z427" i="50"/>
  <c r="K428" i="50" l="1"/>
  <c r="S428" i="50"/>
  <c r="C428" i="50"/>
  <c r="Y429" i="50"/>
  <c r="O429" i="50" s="1"/>
  <c r="Z428" i="50"/>
  <c r="K429" i="50" l="1"/>
  <c r="S429" i="50"/>
  <c r="C429" i="50"/>
  <c r="Y430" i="50"/>
  <c r="O430" i="50" s="1"/>
  <c r="Z429" i="50"/>
  <c r="K430" i="50" l="1"/>
  <c r="S430" i="50"/>
  <c r="C430" i="50"/>
  <c r="Y431" i="50"/>
  <c r="O431" i="50" s="1"/>
  <c r="Z430" i="50"/>
  <c r="K431" i="50" l="1"/>
  <c r="S431" i="50"/>
  <c r="C431" i="50"/>
  <c r="Y432" i="50"/>
  <c r="O432" i="50" s="1"/>
  <c r="Z431" i="50"/>
  <c r="K432" i="50" l="1"/>
  <c r="S432" i="50"/>
  <c r="C432" i="50"/>
  <c r="Y433" i="50"/>
  <c r="O433" i="50" s="1"/>
  <c r="Z432" i="50"/>
  <c r="K433" i="50" l="1"/>
  <c r="S433" i="50"/>
  <c r="C433" i="50"/>
  <c r="Y434" i="50"/>
  <c r="O434" i="50" s="1"/>
  <c r="Z433" i="50"/>
  <c r="K434" i="50" l="1"/>
  <c r="S434" i="50"/>
  <c r="C434" i="50"/>
  <c r="Y435" i="50"/>
  <c r="O435" i="50" s="1"/>
  <c r="Z434" i="50"/>
  <c r="K435" i="50" l="1"/>
  <c r="S435" i="50"/>
  <c r="C435" i="50"/>
  <c r="Y436" i="50"/>
  <c r="O436" i="50" s="1"/>
  <c r="Z435" i="50"/>
  <c r="K436" i="50" l="1"/>
  <c r="S436" i="50"/>
  <c r="C436" i="50"/>
  <c r="Y437" i="50"/>
  <c r="O437" i="50" s="1"/>
  <c r="Z436" i="50"/>
  <c r="K437" i="50" l="1"/>
  <c r="S437" i="50"/>
  <c r="C437" i="50"/>
  <c r="Y438" i="50"/>
  <c r="O438" i="50" s="1"/>
  <c r="Z437" i="50"/>
  <c r="K438" i="50" l="1"/>
  <c r="S438" i="50"/>
  <c r="C438" i="50"/>
  <c r="Y439" i="50"/>
  <c r="O439" i="50" s="1"/>
  <c r="Z438" i="50"/>
  <c r="K439" i="50" l="1"/>
  <c r="S439" i="50"/>
  <c r="C439" i="50"/>
  <c r="Y440" i="50"/>
  <c r="O440" i="50" s="1"/>
  <c r="Z439" i="50"/>
  <c r="K440" i="50" l="1"/>
  <c r="S440" i="50"/>
  <c r="C440" i="50"/>
  <c r="Y441" i="50"/>
  <c r="O441" i="50" s="1"/>
  <c r="Z440" i="50"/>
  <c r="K441" i="50" l="1"/>
  <c r="S441" i="50"/>
  <c r="C441" i="50"/>
  <c r="Y442" i="50"/>
  <c r="O442" i="50" s="1"/>
  <c r="Z441" i="50"/>
  <c r="K442" i="50" l="1"/>
  <c r="S442" i="50"/>
  <c r="C442" i="50"/>
  <c r="Y443" i="50"/>
  <c r="O443" i="50" s="1"/>
  <c r="Z442" i="50"/>
  <c r="K443" i="50" l="1"/>
  <c r="S443" i="50"/>
  <c r="C443" i="50"/>
  <c r="Y444" i="50"/>
  <c r="O444" i="50" s="1"/>
  <c r="Z443" i="50"/>
  <c r="K444" i="50" l="1"/>
  <c r="S444" i="50"/>
  <c r="C444" i="50"/>
  <c r="Y445" i="50"/>
  <c r="O445" i="50" s="1"/>
  <c r="Z444" i="50"/>
  <c r="K445" i="50" l="1"/>
  <c r="S445" i="50"/>
  <c r="C445" i="50"/>
  <c r="Y446" i="50"/>
  <c r="O446" i="50" s="1"/>
  <c r="Z445" i="50"/>
  <c r="K446" i="50" l="1"/>
  <c r="S446" i="50"/>
  <c r="C446" i="50"/>
  <c r="Y447" i="50"/>
  <c r="O447" i="50" s="1"/>
  <c r="Z446" i="50"/>
  <c r="K447" i="50" l="1"/>
  <c r="S447" i="50"/>
  <c r="C447" i="50"/>
  <c r="Y448" i="50"/>
  <c r="O448" i="50" s="1"/>
  <c r="Z447" i="50"/>
  <c r="K448" i="50" l="1"/>
  <c r="S448" i="50"/>
  <c r="C448" i="50"/>
  <c r="Y449" i="50"/>
  <c r="O449" i="50" s="1"/>
  <c r="Z448" i="50"/>
  <c r="K449" i="50" l="1"/>
  <c r="S449" i="50"/>
  <c r="C449" i="50"/>
  <c r="Y450" i="50"/>
  <c r="O450" i="50" s="1"/>
  <c r="Z449" i="50"/>
  <c r="K450" i="50" l="1"/>
  <c r="S450" i="50"/>
  <c r="C450" i="50"/>
  <c r="Y451" i="50"/>
  <c r="O451" i="50" s="1"/>
  <c r="Z450" i="50"/>
  <c r="K451" i="50" l="1"/>
  <c r="S451" i="50"/>
  <c r="C451" i="50"/>
  <c r="Y452" i="50"/>
  <c r="O452" i="50" s="1"/>
  <c r="Z451" i="50"/>
  <c r="K452" i="50" l="1"/>
  <c r="S452" i="50"/>
  <c r="C452" i="50"/>
  <c r="Y453" i="50"/>
  <c r="O453" i="50" s="1"/>
  <c r="Z452" i="50"/>
  <c r="K453" i="50" l="1"/>
  <c r="S453" i="50"/>
  <c r="C453" i="50"/>
  <c r="Y454" i="50"/>
  <c r="O454" i="50" s="1"/>
  <c r="Z453" i="50"/>
  <c r="K454" i="50" l="1"/>
  <c r="S454" i="50"/>
  <c r="C454" i="50"/>
  <c r="Y455" i="50"/>
  <c r="O455" i="50" s="1"/>
  <c r="Z454" i="50"/>
  <c r="K455" i="50" l="1"/>
  <c r="S455" i="50"/>
  <c r="C455" i="50"/>
  <c r="Y456" i="50"/>
  <c r="O456" i="50" s="1"/>
  <c r="Z455" i="50"/>
  <c r="K456" i="50" l="1"/>
  <c r="S456" i="50"/>
  <c r="C456" i="50"/>
  <c r="Y457" i="50"/>
  <c r="O457" i="50" s="1"/>
  <c r="Z456" i="50"/>
  <c r="K457" i="50" l="1"/>
  <c r="S457" i="50"/>
  <c r="C457" i="50"/>
  <c r="Y458" i="50"/>
  <c r="O458" i="50" s="1"/>
  <c r="Z457" i="50"/>
  <c r="K458" i="50" l="1"/>
  <c r="S458" i="50"/>
  <c r="C458" i="50"/>
  <c r="Y459" i="50"/>
  <c r="O459" i="50" s="1"/>
  <c r="Z458" i="50"/>
  <c r="K459" i="50" l="1"/>
  <c r="S459" i="50"/>
  <c r="C459" i="50"/>
  <c r="Y460" i="50"/>
  <c r="O460" i="50" s="1"/>
  <c r="Z459" i="50"/>
  <c r="K460" i="50" l="1"/>
  <c r="S460" i="50"/>
  <c r="C460" i="50"/>
  <c r="Y461" i="50"/>
  <c r="O461" i="50" s="1"/>
  <c r="Z460" i="50"/>
  <c r="K461" i="50" l="1"/>
  <c r="S461" i="50"/>
  <c r="C461" i="50"/>
  <c r="Y462" i="50"/>
  <c r="O462" i="50" s="1"/>
  <c r="Z461" i="50"/>
  <c r="K462" i="50" l="1"/>
  <c r="S462" i="50"/>
  <c r="C462" i="50"/>
  <c r="Y463" i="50"/>
  <c r="O463" i="50" s="1"/>
  <c r="Z462" i="50"/>
  <c r="K463" i="50" l="1"/>
  <c r="S463" i="50"/>
  <c r="C463" i="50"/>
  <c r="Y464" i="50"/>
  <c r="O464" i="50" s="1"/>
  <c r="Z463" i="50"/>
  <c r="K464" i="50" l="1"/>
  <c r="S464" i="50"/>
  <c r="C464" i="50"/>
  <c r="Y465" i="50"/>
  <c r="O465" i="50" s="1"/>
  <c r="Z464" i="50"/>
  <c r="K465" i="50" l="1"/>
  <c r="S465" i="50"/>
  <c r="C465" i="50"/>
  <c r="Y466" i="50"/>
  <c r="O466" i="50" s="1"/>
  <c r="Z465" i="50"/>
  <c r="K466" i="50" l="1"/>
  <c r="S466" i="50"/>
  <c r="C466" i="50"/>
  <c r="Y467" i="50"/>
  <c r="O467" i="50" s="1"/>
  <c r="Z466" i="50"/>
  <c r="K467" i="50" l="1"/>
  <c r="S467" i="50"/>
  <c r="C467" i="50"/>
  <c r="Y468" i="50"/>
  <c r="O468" i="50" s="1"/>
  <c r="Z467" i="50"/>
  <c r="K468" i="50" l="1"/>
  <c r="S468" i="50"/>
  <c r="C468" i="50"/>
  <c r="Y469" i="50"/>
  <c r="O469" i="50" s="1"/>
  <c r="Z468" i="50"/>
  <c r="K469" i="50" l="1"/>
  <c r="S469" i="50"/>
  <c r="C469" i="50"/>
  <c r="Y470" i="50"/>
  <c r="O470" i="50" s="1"/>
  <c r="Z469" i="50"/>
  <c r="K470" i="50" l="1"/>
  <c r="S470" i="50"/>
  <c r="C470" i="50"/>
  <c r="Y471" i="50"/>
  <c r="O471" i="50" s="1"/>
  <c r="Z470" i="50"/>
  <c r="K471" i="50" l="1"/>
  <c r="S471" i="50"/>
  <c r="C471" i="50"/>
  <c r="Y472" i="50"/>
  <c r="O472" i="50" s="1"/>
  <c r="Z471" i="50"/>
  <c r="K472" i="50" l="1"/>
  <c r="S472" i="50"/>
  <c r="C472" i="50"/>
  <c r="Y473" i="50"/>
  <c r="O473" i="50" s="1"/>
  <c r="Z472" i="50"/>
  <c r="K473" i="50" l="1"/>
  <c r="S473" i="50"/>
  <c r="C473" i="50"/>
  <c r="Y474" i="50"/>
  <c r="O474" i="50" s="1"/>
  <c r="Z473" i="50"/>
  <c r="K474" i="50" l="1"/>
  <c r="S474" i="50"/>
  <c r="C474" i="50"/>
  <c r="Y475" i="50"/>
  <c r="O475" i="50" s="1"/>
  <c r="Z474" i="50"/>
  <c r="K475" i="50" l="1"/>
  <c r="S475" i="50"/>
  <c r="C475" i="50"/>
  <c r="Y476" i="50"/>
  <c r="O476" i="50" s="1"/>
  <c r="Z475" i="50"/>
  <c r="K476" i="50" l="1"/>
  <c r="S476" i="50"/>
  <c r="C476" i="50"/>
  <c r="Y477" i="50"/>
  <c r="O477" i="50" s="1"/>
  <c r="Z476" i="50"/>
  <c r="K477" i="50" l="1"/>
  <c r="S477" i="50"/>
  <c r="C477" i="50"/>
  <c r="Y478" i="50"/>
  <c r="O478" i="50" s="1"/>
  <c r="Z477" i="50"/>
  <c r="K478" i="50" l="1"/>
  <c r="S478" i="50"/>
  <c r="C478" i="50"/>
  <c r="Y479" i="50"/>
  <c r="O479" i="50" s="1"/>
  <c r="Z478" i="50"/>
  <c r="K479" i="50" l="1"/>
  <c r="S479" i="50"/>
  <c r="C479" i="50"/>
  <c r="Y480" i="50"/>
  <c r="O480" i="50" s="1"/>
  <c r="Z479" i="50"/>
  <c r="K480" i="50" l="1"/>
  <c r="S480" i="50"/>
  <c r="C480" i="50"/>
  <c r="Y481" i="50"/>
  <c r="O481" i="50" s="1"/>
  <c r="Z480" i="50"/>
  <c r="K481" i="50" l="1"/>
  <c r="S481" i="50"/>
  <c r="C481" i="50"/>
  <c r="Y482" i="50"/>
  <c r="O482" i="50" s="1"/>
  <c r="Z481" i="50"/>
  <c r="K482" i="50" l="1"/>
  <c r="S482" i="50"/>
  <c r="C482" i="50"/>
  <c r="Y483" i="50"/>
  <c r="O483" i="50" s="1"/>
  <c r="Z482" i="50"/>
  <c r="K483" i="50" l="1"/>
  <c r="S483" i="50"/>
  <c r="C483" i="50"/>
  <c r="Y484" i="50"/>
  <c r="O484" i="50" s="1"/>
  <c r="Z483" i="50"/>
  <c r="K484" i="50" l="1"/>
  <c r="S484" i="50"/>
  <c r="C484" i="50"/>
  <c r="Y485" i="50"/>
  <c r="O485" i="50" s="1"/>
  <c r="Z484" i="50"/>
  <c r="K485" i="50" l="1"/>
  <c r="S485" i="50"/>
  <c r="C485" i="50"/>
  <c r="Y486" i="50"/>
  <c r="O486" i="50" s="1"/>
  <c r="Z485" i="50"/>
  <c r="K486" i="50" l="1"/>
  <c r="S486" i="50"/>
  <c r="C486" i="50"/>
  <c r="Y487" i="50"/>
  <c r="O487" i="50" s="1"/>
  <c r="Z486" i="50"/>
  <c r="K487" i="50" l="1"/>
  <c r="S487" i="50"/>
  <c r="C487" i="50"/>
  <c r="Y488" i="50"/>
  <c r="O488" i="50" s="1"/>
  <c r="Z487" i="50"/>
  <c r="K488" i="50" l="1"/>
  <c r="S488" i="50"/>
  <c r="C488" i="50"/>
  <c r="Y489" i="50"/>
  <c r="O489" i="50" s="1"/>
  <c r="Z488" i="50"/>
  <c r="K489" i="50" l="1"/>
  <c r="S489" i="50"/>
  <c r="C489" i="50"/>
  <c r="Y490" i="50"/>
  <c r="O490" i="50" s="1"/>
  <c r="Z489" i="50"/>
  <c r="K490" i="50" l="1"/>
  <c r="S490" i="50"/>
  <c r="C490" i="50"/>
  <c r="Y491" i="50"/>
  <c r="O491" i="50" s="1"/>
  <c r="Z490" i="50"/>
  <c r="K491" i="50" l="1"/>
  <c r="S491" i="50"/>
  <c r="C491" i="50"/>
  <c r="Y492" i="50"/>
  <c r="O492" i="50" s="1"/>
  <c r="Z491" i="50"/>
  <c r="K492" i="50" l="1"/>
  <c r="S492" i="50"/>
  <c r="C492" i="50"/>
  <c r="Y493" i="50"/>
  <c r="O493" i="50" s="1"/>
  <c r="Z492" i="50"/>
  <c r="K493" i="50" l="1"/>
  <c r="S493" i="50"/>
  <c r="C493" i="50"/>
  <c r="Y494" i="50"/>
  <c r="O494" i="50" s="1"/>
  <c r="Z493" i="50"/>
  <c r="K494" i="50" l="1"/>
  <c r="S494" i="50"/>
  <c r="C494" i="50"/>
  <c r="Y495" i="50"/>
  <c r="O495" i="50" s="1"/>
  <c r="Z494" i="50"/>
  <c r="K495" i="50" l="1"/>
  <c r="S495" i="50"/>
  <c r="C495" i="50"/>
  <c r="Y496" i="50"/>
  <c r="O496" i="50" s="1"/>
  <c r="Z495" i="50"/>
  <c r="K496" i="50" l="1"/>
  <c r="S496" i="50"/>
  <c r="C496" i="50"/>
  <c r="Y497" i="50"/>
  <c r="O497" i="50" s="1"/>
  <c r="Z496" i="50"/>
  <c r="K497" i="50" l="1"/>
  <c r="S497" i="50"/>
  <c r="C497" i="50"/>
  <c r="Y498" i="50"/>
  <c r="O498" i="50" s="1"/>
  <c r="Z497" i="50"/>
  <c r="K498" i="50" l="1"/>
  <c r="S498" i="50"/>
  <c r="C498" i="50"/>
  <c r="Y499" i="50"/>
  <c r="O499" i="50" s="1"/>
  <c r="Z498" i="50"/>
  <c r="K499" i="50" l="1"/>
  <c r="S499" i="50"/>
  <c r="C499" i="50"/>
  <c r="Y500" i="50"/>
  <c r="O500" i="50" s="1"/>
  <c r="Z499" i="50"/>
  <c r="K500" i="50" l="1"/>
  <c r="S500" i="50"/>
  <c r="C500" i="50"/>
  <c r="Y501" i="50"/>
  <c r="O501" i="50" s="1"/>
  <c r="Z500" i="50"/>
  <c r="K501" i="50" l="1"/>
  <c r="S501" i="50"/>
  <c r="C501" i="50"/>
  <c r="Y502" i="50"/>
  <c r="O502" i="50" s="1"/>
  <c r="Z501" i="50"/>
  <c r="K502" i="50" l="1"/>
  <c r="S502" i="50"/>
  <c r="C502" i="50"/>
  <c r="Y503" i="50"/>
  <c r="O503" i="50" s="1"/>
  <c r="Z502" i="50"/>
  <c r="K503" i="50" l="1"/>
  <c r="S503" i="50"/>
  <c r="C503" i="50"/>
  <c r="Y504" i="50"/>
  <c r="O504" i="50" s="1"/>
  <c r="Z503" i="50"/>
  <c r="K504" i="50" l="1"/>
  <c r="S504" i="50"/>
  <c r="C504" i="50"/>
  <c r="Y505" i="50"/>
  <c r="O505" i="50" s="1"/>
  <c r="Z504" i="50"/>
  <c r="K505" i="50" l="1"/>
  <c r="S505" i="50"/>
  <c r="Z505" i="50"/>
  <c r="C505" i="50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<sst xmlns="http://schemas.openxmlformats.org/spreadsheetml/2006/main" count="380" uniqueCount="256">
  <si>
    <t>수입 및 지출 결의서</t>
    <phoneticPr fontId="2" type="noConversion"/>
  </si>
  <si>
    <t>일  자</t>
    <phoneticPr fontId="2" type="noConversion"/>
  </si>
  <si>
    <t>적   요</t>
    <phoneticPr fontId="2" type="noConversion"/>
  </si>
  <si>
    <t>수입금액</t>
    <phoneticPr fontId="2" type="noConversion"/>
  </si>
  <si>
    <t>지출금액</t>
    <phoneticPr fontId="2" type="noConversion"/>
  </si>
  <si>
    <t>비   고</t>
    <phoneticPr fontId="2" type="noConversion"/>
  </si>
  <si>
    <t>항목</t>
    <phoneticPr fontId="2" type="noConversion"/>
  </si>
  <si>
    <t>관</t>
    <phoneticPr fontId="2" type="noConversion"/>
  </si>
  <si>
    <t>수입/지출</t>
    <phoneticPr fontId="2" type="noConversion"/>
  </si>
  <si>
    <t>수입누적구분</t>
    <phoneticPr fontId="2" type="noConversion"/>
  </si>
  <si>
    <t>월</t>
    <phoneticPr fontId="2" type="noConversion"/>
  </si>
  <si>
    <t>수입</t>
    <phoneticPr fontId="2" type="noConversion"/>
  </si>
  <si>
    <t>지출</t>
    <phoneticPr fontId="2" type="noConversion"/>
  </si>
  <si>
    <t>일 자</t>
    <phoneticPr fontId="2" type="noConversion"/>
  </si>
  <si>
    <t>증빙유무</t>
    <phoneticPr fontId="2" type="noConversion"/>
  </si>
  <si>
    <t>과 목</t>
    <phoneticPr fontId="2" type="noConversion"/>
  </si>
  <si>
    <t>항</t>
    <phoneticPr fontId="2" type="noConversion"/>
  </si>
  <si>
    <t>목</t>
    <phoneticPr fontId="2" type="noConversion"/>
  </si>
  <si>
    <t>금 액</t>
    <phoneticPr fontId="2" type="noConversion"/>
  </si>
  <si>
    <t>金</t>
    <phoneticPr fontId="2" type="noConversion"/>
  </si>
  <si>
    <t>계</t>
    <phoneticPr fontId="2" type="noConversion"/>
  </si>
  <si>
    <t>수 입</t>
    <phoneticPr fontId="2" type="noConversion"/>
  </si>
  <si>
    <t>자 체 헌 금</t>
    <phoneticPr fontId="2" type="noConversion"/>
  </si>
  <si>
    <t>기  타</t>
    <phoneticPr fontId="2" type="noConversion"/>
  </si>
  <si>
    <t>금일</t>
    <phoneticPr fontId="2" type="noConversion"/>
  </si>
  <si>
    <t>누계</t>
    <phoneticPr fontId="2" type="noConversion"/>
  </si>
  <si>
    <t>지 출</t>
    <phoneticPr fontId="2" type="noConversion"/>
  </si>
  <si>
    <t>수입누계</t>
    <phoneticPr fontId="2" type="noConversion"/>
  </si>
  <si>
    <t>청구 및 영수자</t>
    <phoneticPr fontId="2" type="noConversion"/>
  </si>
  <si>
    <t>잔고</t>
    <phoneticPr fontId="2" type="noConversion"/>
  </si>
  <si>
    <t xml:space="preserve">(인)  </t>
    <phoneticPr fontId="2" type="noConversion"/>
  </si>
  <si>
    <t>결 재</t>
    <phoneticPr fontId="2" type="noConversion"/>
  </si>
  <si>
    <t xml:space="preserve">  ※ 증빙없는 지출은 영수자 서명 및 내용을 상세히 기록할 것</t>
    <phoneticPr fontId="2" type="noConversion"/>
  </si>
  <si>
    <t>잔  액</t>
    <phoneticPr fontId="2" type="noConversion"/>
  </si>
  <si>
    <t>월계</t>
    <phoneticPr fontId="2" type="noConversion"/>
  </si>
  <si>
    <t>잔액</t>
    <phoneticPr fontId="2" type="noConversion"/>
  </si>
  <si>
    <t>수입(Income)</t>
    <phoneticPr fontId="2" type="noConversion"/>
  </si>
  <si>
    <t>지출(Expenses)</t>
    <phoneticPr fontId="2" type="noConversion"/>
  </si>
  <si>
    <t>교회보조금 (교회지원금,재배정금)</t>
    <phoneticPr fontId="2" type="noConversion"/>
  </si>
  <si>
    <t>구분</t>
    <phoneticPr fontId="2" type="noConversion"/>
  </si>
  <si>
    <t>세      입</t>
    <phoneticPr fontId="10" type="noConversion"/>
  </si>
  <si>
    <t>세      출</t>
    <phoneticPr fontId="10" type="noConversion"/>
  </si>
  <si>
    <t>비  고</t>
    <phoneticPr fontId="10" type="noConversion"/>
  </si>
  <si>
    <t>전년도이월금</t>
    <phoneticPr fontId="10" type="noConversion"/>
  </si>
  <si>
    <t>회기총수입</t>
    <phoneticPr fontId="2" type="noConversion"/>
  </si>
  <si>
    <t>합 계</t>
    <phoneticPr fontId="10" type="noConversion"/>
  </si>
  <si>
    <t>지출항목</t>
    <phoneticPr fontId="2" type="noConversion"/>
  </si>
  <si>
    <t>지 출 계</t>
    <phoneticPr fontId="2" type="noConversion"/>
  </si>
  <si>
    <t>교회지원금</t>
    <phoneticPr fontId="10" type="noConversion"/>
  </si>
  <si>
    <t>재배정금</t>
    <phoneticPr fontId="2" type="noConversion"/>
  </si>
  <si>
    <t>찬조/이자/기타</t>
    <phoneticPr fontId="10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</si>
  <si>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</si>
  <si>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</si>
  <si>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</si>
  <si>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0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</si>
  <si>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</si>
  <si>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</si>
  <si>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</si>
  <si>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</si>
  <si>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</si>
  <si>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</si>
  <si>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</si>
  <si>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</si>
  <si>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</si>
  <si>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0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</si>
  <si>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</si>
  <si>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</si>
  <si>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</si>
  <si>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</si>
  <si>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</si>
  <si>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</si>
  <si>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</si>
  <si>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</si>
  <si>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0" type="noConversion"/>
  </si>
  <si>
    <t>(단위 : 원)</t>
    <phoneticPr fontId="2" type="noConversion"/>
  </si>
  <si>
    <t>위와 같이 검산자료를 제출합니다.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</si>
  <si>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</si>
  <si>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</si>
  <si>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</si>
  <si>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</si>
  <si>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</si>
  <si>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</si>
  <si>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대상기간</t>
    <phoneticPr fontId="2" type="noConversion"/>
  </si>
  <si>
    <t>입력하세요</t>
    <phoneticPr fontId="2" type="noConversion"/>
  </si>
  <si>
    <t>시작일자</t>
    <phoneticPr fontId="2" type="noConversion"/>
  </si>
  <si>
    <t>종료일자</t>
    <phoneticPr fontId="2" type="noConversion"/>
  </si>
  <si>
    <t>수입항목</t>
    <phoneticPr fontId="2" type="noConversion"/>
  </si>
  <si>
    <t>일합계</t>
    <phoneticPr fontId="2" type="noConversion"/>
  </si>
  <si>
    <t>지출내역 합계</t>
    <phoneticPr fontId="2" type="noConversion"/>
  </si>
  <si>
    <t>수입내역 합계</t>
    <phoneticPr fontId="2" type="noConversion"/>
  </si>
  <si>
    <t>회계코드위치</t>
    <phoneticPr fontId="2" type="noConversion"/>
  </si>
  <si>
    <t>전년도이월금</t>
  </si>
  <si>
    <t>변경일자</t>
    <phoneticPr fontId="2" type="noConversion"/>
  </si>
  <si>
    <t>변경내용</t>
    <phoneticPr fontId="2" type="noConversion"/>
  </si>
  <si>
    <t>변경자</t>
    <phoneticPr fontId="2" type="noConversion"/>
  </si>
  <si>
    <t>도성현</t>
    <phoneticPr fontId="2" type="noConversion"/>
  </si>
  <si>
    <t>비고</t>
    <phoneticPr fontId="2" type="noConversion"/>
  </si>
  <si>
    <t>교회보조금</t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</si>
  <si>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</si>
  <si>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</si>
  <si>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</si>
  <si>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</si>
  <si>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 xml:space="preserve"> </t>
    <phoneticPr fontId="2" type="noConversion"/>
  </si>
  <si>
    <t>회계장부 Sheet 수입누적 함수 오류 수정</t>
    <phoneticPr fontId="2" type="noConversion"/>
  </si>
  <si>
    <t>수입 항목 중에서 월정헌금, 주일헌금 중 선택할 수 있도록 수정</t>
    <phoneticPr fontId="2" type="noConversion"/>
  </si>
  <si>
    <t>전년도 이월금의 년도가 지난 년도가 되는 문제 수정</t>
    <phoneticPr fontId="2" type="noConversion"/>
  </si>
  <si>
    <t>Sheet</t>
    <phoneticPr fontId="2" type="noConversion"/>
  </si>
  <si>
    <t>회계코드</t>
    <phoneticPr fontId="2" type="noConversion"/>
  </si>
  <si>
    <t>회계보고서</t>
    <phoneticPr fontId="2" type="noConversion"/>
  </si>
  <si>
    <t>결의서(기본)</t>
    <phoneticPr fontId="2" type="noConversion"/>
  </si>
  <si>
    <t>결의서(추가)</t>
    <phoneticPr fontId="2" type="noConversion"/>
  </si>
  <si>
    <t>회계장부</t>
    <phoneticPr fontId="2" type="noConversion"/>
  </si>
  <si>
    <t>검사서(상반기)</t>
    <phoneticPr fontId="2" type="noConversion"/>
  </si>
  <si>
    <t>지출 - 관 최대 입력 가능 수 변경 :  12개 ⇒ 15개</t>
    <phoneticPr fontId="2" type="noConversion"/>
  </si>
  <si>
    <t>지출 - 지출항목 관별 최대 입력 가능 수 변경 : 6개 ⇒ 20개</t>
    <phoneticPr fontId="2" type="noConversion"/>
  </si>
  <si>
    <t>지출 - 지출항목 총 입력 가능 수 변경 :  28개 ⇒ 37개</t>
    <phoneticPr fontId="2" type="noConversion"/>
  </si>
  <si>
    <t>지출항목 최대 37개까지 출력 가능</t>
    <phoneticPr fontId="2" type="noConversion"/>
  </si>
  <si>
    <t>당일자 지출항목 최대 개수 변경 : 17개 ⇒ 33개</t>
    <phoneticPr fontId="2" type="noConversion"/>
  </si>
  <si>
    <t>당일자 수입항목 최대 개수 변경 : 11개 ⇒ 21개</t>
    <phoneticPr fontId="2" type="noConversion"/>
  </si>
  <si>
    <t>당일자 지출항목 17개 또는 수입항목 11개 초과 시 사용</t>
    <phoneticPr fontId="2" type="noConversion"/>
  </si>
  <si>
    <t>헌금 수입이 기타 수입으로 표시되는 오류 수정</t>
    <phoneticPr fontId="2" type="noConversion"/>
  </si>
  <si>
    <t>전년도 이월금의 년도가 당해년도가 되도록 함수 삽입</t>
    <phoneticPr fontId="2" type="noConversion"/>
  </si>
  <si>
    <t>결재란 직위를 직접 입력할 수 있도록 허용. 예) 부장, 회장, 위원장 등</t>
    <phoneticPr fontId="2" type="noConversion"/>
  </si>
  <si>
    <t>부서별 장(長)을 직접 입력할 수 있도록 허용. 예) 부장, 회장, 위원장 등</t>
    <phoneticPr fontId="2" type="noConversion"/>
  </si>
  <si>
    <t>교회명 입력 추가</t>
    <phoneticPr fontId="2" type="noConversion"/>
  </si>
  <si>
    <t>타 교회에서도 사용할 수 있도록 교회명 입력 추가</t>
    <phoneticPr fontId="2" type="noConversion"/>
  </si>
  <si>
    <t>결재란</t>
    <phoneticPr fontId="2" type="noConversion"/>
  </si>
  <si>
    <t>결재란 직위를 회계코드에서 설정값으로 변경</t>
    <phoneticPr fontId="2" type="noConversion"/>
  </si>
  <si>
    <t>12/19 제거</t>
    <phoneticPr fontId="2" type="noConversion"/>
  </si>
  <si>
    <t>회계</t>
    <phoneticPr fontId="2" type="noConversion"/>
  </si>
  <si>
    <t>교회명</t>
    <phoneticPr fontId="2" type="noConversion"/>
  </si>
  <si>
    <t>부서명</t>
    <phoneticPr fontId="2" type="noConversion"/>
  </si>
  <si>
    <t>회계년도</t>
    <phoneticPr fontId="2" type="noConversion"/>
  </si>
  <si>
    <t>전체</t>
    <phoneticPr fontId="2" type="noConversion"/>
  </si>
  <si>
    <t>수입항목 중 일부 항목만 제외하고 수정/추가/삭제할 수 있도록 변경</t>
    <phoneticPr fontId="2" type="noConversion"/>
  </si>
  <si>
    <r>
      <t xml:space="preserve">적 요
</t>
    </r>
    <r>
      <rPr>
        <sz val="8"/>
        <color theme="1"/>
        <rFont val="맑은 고딕"/>
        <family val="3"/>
        <charset val="129"/>
      </rPr>
      <t>(지출내역)</t>
    </r>
    <phoneticPr fontId="2" type="noConversion"/>
  </si>
  <si>
    <r>
      <t xml:space="preserve">비 고
</t>
    </r>
    <r>
      <rPr>
        <sz val="8"/>
        <color theme="1"/>
        <rFont val="맑은 고딕"/>
        <family val="3"/>
        <charset val="129"/>
      </rPr>
      <t>(수입내역)</t>
    </r>
    <phoneticPr fontId="2" type="noConversion"/>
  </si>
  <si>
    <r>
      <t xml:space="preserve">적 요
</t>
    </r>
    <r>
      <rPr>
        <sz val="8"/>
        <color theme="1"/>
        <rFont val="맑은 고딕"/>
        <family val="3"/>
        <charset val="129"/>
        <scheme val="minor"/>
      </rPr>
      <t>(지출내역)</t>
    </r>
    <phoneticPr fontId="2" type="noConversion"/>
  </si>
  <si>
    <r>
      <t xml:space="preserve">비 고
</t>
    </r>
    <r>
      <rPr>
        <sz val="8"/>
        <color theme="1"/>
        <rFont val="맑은 고딕"/>
        <family val="3"/>
        <charset val="129"/>
        <scheme val="minor"/>
      </rPr>
      <t>(수입내역)</t>
    </r>
    <phoneticPr fontId="2" type="noConversion"/>
  </si>
  <si>
    <t>헌금</t>
    <phoneticPr fontId="2" type="noConversion"/>
  </si>
  <si>
    <t>회비</t>
    <phoneticPr fontId="2" type="noConversion"/>
  </si>
  <si>
    <t>헌금내역 등</t>
    <phoneticPr fontId="2" type="noConversion"/>
  </si>
  <si>
    <t>헌금 보고서 및 헌금내역, 회비내역 관리를 위한 Sheet 추가</t>
    <phoneticPr fontId="2" type="noConversion"/>
  </si>
  <si>
    <t>대상기간 이내</t>
    <phoneticPr fontId="2" type="noConversion"/>
  </si>
  <si>
    <t>대상기간 이전</t>
    <phoneticPr fontId="2" type="noConversion"/>
  </si>
  <si>
    <t>전년도 이월금</t>
    <phoneticPr fontId="2" type="noConversion"/>
  </si>
  <si>
    <t>지출 합계</t>
    <phoneticPr fontId="2" type="noConversion"/>
  </si>
  <si>
    <t>연간 예산</t>
    <phoneticPr fontId="2" type="noConversion"/>
  </si>
  <si>
    <t>열</t>
    <phoneticPr fontId="2" type="noConversion"/>
  </si>
  <si>
    <t>수입 항목</t>
    <phoneticPr fontId="2" type="noConversion"/>
  </si>
  <si>
    <t>지출 항목</t>
    <phoneticPr fontId="2" type="noConversion"/>
  </si>
  <si>
    <t>관 . 항목</t>
    <phoneticPr fontId="2" type="noConversion"/>
  </si>
  <si>
    <t>OFFSET(회계보고서!$A$1,,,COUNTIF(회계보고서!$O:$O,"&gt;0"),10)</t>
  </si>
  <si>
    <t>인쇄영역 동적 설정</t>
    <phoneticPr fontId="2" type="noConversion"/>
  </si>
  <si>
    <t>잔   액</t>
    <phoneticPr fontId="2" type="noConversion"/>
  </si>
  <si>
    <t>IF(A7="수입 합계",SUMIFS(C$8:C$322,$A$8:$A$322,"="&amp;"  "&amp;"*"),SUMIFS(C$8:C$322,$A$8:$A$322,"="&amp;"  "&amp;"*")+SUMIFS(수입,관,"전년도이월금",회계장부!$A:$A,"&lt;"&amp;회계보고_시작일))</t>
  </si>
  <si>
    <t>IF(A7="수입 합계",SUMIFS(D$8:D$322,$A$8:$A$322,"="&amp;"  "&amp;"*"),SUMIFS(D$8:D$322,$A$8:$A$322,"="&amp;"  "&amp;"*")+SUMIFS(수입,관,"전년도이월금",회계장부!$A:$A,"&gt;="&amp;회계보고_시작일,회계장부!$A:$A,"&lt;="&amp;회계보고_종료일))</t>
  </si>
  <si>
    <t>IF(A7="수입 합계",SUMIFS(E$8:E$322,$A$8:$A$322,"="&amp;"  "&amp;"*"),SUMIFS(E$8:E$322,$A$8:$A$322,"="&amp;"  "&amp;"*")+SUMIFS(수입,관,"전년도이월금",회계장부!$A:$A,"&gt;="&amp;회계보고_시작일,회계장부!$A:$A,"&lt;="&amp;회계보고_종료일))</t>
  </si>
  <si>
    <t>IF(A7="수입 합계",SUMIFS(B$8:B$322,$A$8:$A$322,"="&amp;"  "&amp;"*"),SUMIFS(B$8:B$322,$A$8:$A$322,"="&amp;"  "&amp;"*")+B4)</t>
  </si>
  <si>
    <t>B7</t>
    <phoneticPr fontId="2" type="noConversion"/>
  </si>
  <si>
    <t>C7</t>
    <phoneticPr fontId="2" type="noConversion"/>
  </si>
  <si>
    <t>D7</t>
    <phoneticPr fontId="2" type="noConversion"/>
  </si>
  <si>
    <t>E7</t>
    <phoneticPr fontId="2" type="noConversion"/>
  </si>
  <si>
    <t>IF(A7="수입 합계",SUM(B4,C7,D7)-SUM(H7,I7),SUM(C7,D7)-SUM(H7,I7))</t>
  </si>
  <si>
    <t>G4</t>
    <phoneticPr fontId="2" type="noConversion"/>
  </si>
  <si>
    <t>회계코드</t>
    <phoneticPr fontId="2" type="noConversion"/>
  </si>
  <si>
    <t>수입 관의 '헌금/회비'를 '헌금', '헌금/회비', '회비'로 선택할 수 있도록 변경</t>
    <phoneticPr fontId="2" type="noConversion"/>
  </si>
  <si>
    <t>수입 항목 및 지출 항목을 최대 300개까지 사용 가능하도록 변경</t>
    <phoneticPr fontId="2" type="noConversion"/>
  </si>
  <si>
    <t>회계보고서</t>
    <phoneticPr fontId="2" type="noConversion"/>
  </si>
  <si>
    <t>연간예산을 입력하여 예산잔액 확인이 가능하도록 회계보고서 전체 양식을 변경</t>
    <phoneticPr fontId="2" type="noConversion"/>
  </si>
  <si>
    <t>미수입예산잔액</t>
    <phoneticPr fontId="2" type="noConversion"/>
  </si>
  <si>
    <t>미지출예산잔액</t>
    <phoneticPr fontId="2" type="noConversion"/>
  </si>
  <si>
    <t>계좌번호</t>
    <phoneticPr fontId="2" type="noConversion"/>
  </si>
  <si>
    <t>안전계좌번호</t>
    <phoneticPr fontId="2" type="noConversion"/>
  </si>
  <si>
    <t>비밀번호</t>
    <phoneticPr fontId="2" type="noConversion"/>
  </si>
  <si>
    <t>부회계 관리</t>
    <phoneticPr fontId="2" type="noConversion"/>
  </si>
  <si>
    <t>구 분</t>
    <phoneticPr fontId="2" type="noConversion"/>
  </si>
  <si>
    <t>보 관</t>
    <phoneticPr fontId="2" type="noConversion"/>
  </si>
  <si>
    <t>통장잔액</t>
    <phoneticPr fontId="2" type="noConversion"/>
  </si>
  <si>
    <t>미수입</t>
    <phoneticPr fontId="2" type="noConversion"/>
  </si>
  <si>
    <t>미지출</t>
    <phoneticPr fontId="2" type="noConversion"/>
  </si>
  <si>
    <t>예상잔액</t>
    <phoneticPr fontId="2" type="noConversion"/>
  </si>
  <si>
    <t>처리완료</t>
    <phoneticPr fontId="2" type="noConversion"/>
  </si>
  <si>
    <t>O</t>
  </si>
  <si>
    <t>오      차</t>
    <phoneticPr fontId="2" type="noConversion"/>
  </si>
  <si>
    <t>빠른조회 바로가기</t>
    <phoneticPr fontId="2" type="noConversion"/>
  </si>
  <si>
    <t>장부잔액</t>
    <phoneticPr fontId="2" type="noConversion"/>
  </si>
  <si>
    <r>
      <t xml:space="preserve">수입합계 </t>
    </r>
    <r>
      <rPr>
        <b/>
        <sz val="8"/>
        <color theme="1"/>
        <rFont val="맑은 고딕"/>
        <family val="3"/>
        <charset val="129"/>
        <scheme val="minor"/>
      </rPr>
      <t>(전년도이월금 포함)</t>
    </r>
    <phoneticPr fontId="2" type="noConversion"/>
  </si>
  <si>
    <t>지출합계</t>
    <phoneticPr fontId="2" type="noConversion"/>
  </si>
  <si>
    <t>교회지원금</t>
  </si>
  <si>
    <t>교회지원금</t>
    <phoneticPr fontId="2" type="noConversion"/>
  </si>
  <si>
    <t>교회지원금[교사]</t>
    <phoneticPr fontId="2" type="noConversion"/>
  </si>
  <si>
    <t>교회지원금[학생]</t>
    <phoneticPr fontId="2" type="noConversion"/>
  </si>
  <si>
    <t>교회지원금[특별]</t>
    <phoneticPr fontId="2" type="noConversion"/>
  </si>
  <si>
    <t>교회지원금[수련회]</t>
    <phoneticPr fontId="2" type="noConversion"/>
  </si>
  <si>
    <t>교회지원금_유형</t>
    <phoneticPr fontId="2" type="noConversion"/>
  </si>
  <si>
    <t>수입 합계 (전년도이월금 포함)</t>
  </si>
  <si>
    <t>헌금</t>
  </si>
  <si>
    <t>전년도이월금</t>
    <phoneticPr fontId="2" type="noConversion"/>
  </si>
  <si>
    <t>보고서배열</t>
    <phoneticPr fontId="2" type="noConversion"/>
  </si>
  <si>
    <t>회계보고서 오류 수정을 위해 보고서배열 Sheet 추가</t>
    <phoneticPr fontId="2" type="noConversion"/>
  </si>
  <si>
    <t>대구동부교회</t>
    <phoneticPr fontId="2" type="noConversion"/>
  </si>
  <si>
    <t>총무</t>
    <phoneticPr fontId="2" type="noConversion"/>
  </si>
  <si>
    <t>예금이자</t>
    <phoneticPr fontId="2" type="noConversion"/>
  </si>
  <si>
    <t>출납통장</t>
    <phoneticPr fontId="2" type="noConversion"/>
  </si>
  <si>
    <t>일</t>
    <phoneticPr fontId="2" type="noConversion"/>
  </si>
  <si>
    <t>회 계 장 부</t>
    <phoneticPr fontId="2" type="noConversion"/>
  </si>
  <si>
    <t>적    요</t>
    <phoneticPr fontId="2" type="noConversion"/>
  </si>
  <si>
    <t>출력순서</t>
    <phoneticPr fontId="2" type="noConversion"/>
  </si>
  <si>
    <t>회계장부출력</t>
    <phoneticPr fontId="2" type="noConversion"/>
  </si>
  <si>
    <t>회계장부 출력할 수 있는 Sheet 추가</t>
    <phoneticPr fontId="2" type="noConversion"/>
  </si>
  <si>
    <t>OFFSET(회계장부출력!$A$1,,,COUNTIF(회계장부출력!$Z:$Z,"O")+5,22)</t>
    <phoneticPr fontId="2" type="noConversion"/>
  </si>
  <si>
    <t>주일간식</t>
  </si>
  <si>
    <t>주일간식</t>
    <phoneticPr fontId="2" type="noConversion"/>
  </si>
  <si>
    <t>감사헌금</t>
    <phoneticPr fontId="2" type="noConversion"/>
  </si>
  <si>
    <t>기타</t>
    <phoneticPr fontId="2" type="noConversion"/>
  </si>
  <si>
    <t>주일헌금</t>
    <phoneticPr fontId="2" type="noConversion"/>
  </si>
  <si>
    <t>잡수입</t>
    <phoneticPr fontId="2" type="noConversion"/>
  </si>
  <si>
    <t>십일조</t>
    <phoneticPr fontId="2" type="noConversion"/>
  </si>
  <si>
    <t>절기헌금</t>
    <phoneticPr fontId="2" type="noConversion"/>
  </si>
  <si>
    <t>간식및다과비</t>
  </si>
  <si>
    <t>성경학교운영비</t>
  </si>
  <si>
    <t>교재_교육시설환경비</t>
  </si>
  <si>
    <t>총회_진행부_성가대</t>
  </si>
  <si>
    <t>기도_월례회_전도_친교</t>
  </si>
  <si>
    <t>특별예배</t>
  </si>
  <si>
    <t>시상_교사훈련</t>
  </si>
  <si>
    <t>기타</t>
  </si>
  <si>
    <t>겨울성경학교</t>
  </si>
  <si>
    <t>공과교재</t>
  </si>
  <si>
    <t>총회</t>
  </si>
  <si>
    <t>교사기도회</t>
  </si>
  <si>
    <t>야외예배</t>
  </si>
  <si>
    <t>시상</t>
  </si>
  <si>
    <t>도서구입</t>
  </si>
  <si>
    <t>성가대간식</t>
  </si>
  <si>
    <t>여름성경학교</t>
  </si>
  <si>
    <t>교육기자재</t>
  </si>
  <si>
    <t>진행부</t>
  </si>
  <si>
    <t>교사월례회</t>
  </si>
  <si>
    <t>부활절</t>
  </si>
  <si>
    <t>교사양육</t>
  </si>
  <si>
    <t>잡화</t>
  </si>
  <si>
    <t>다과류</t>
  </si>
  <si>
    <t>문구류</t>
  </si>
  <si>
    <t>성가대</t>
  </si>
  <si>
    <t>전도</t>
  </si>
  <si>
    <t>어린이</t>
  </si>
  <si>
    <t>비품구입</t>
  </si>
  <si>
    <t>환경정리</t>
  </si>
  <si>
    <t>친교</t>
  </si>
  <si>
    <t>학부모초청</t>
  </si>
  <si>
    <t>성탄절</t>
  </si>
  <si>
    <t>추수감사절</t>
  </si>
  <si>
    <t>부장</t>
    <phoneticPr fontId="2" type="noConversion"/>
  </si>
  <si>
    <t>유치부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</si>
</sst>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_);[Red]\(&quot;₩&quot;#,##0\)"/>
    <numFmt numFmtId="178" formatCode="#,##0_ ;[Red]\-#,##0\ "/>
    <numFmt numFmtId="179" formatCode="&quot;₩&quot;#,##0"/>
    <numFmt numFmtId="180" formatCode="m&quot;/&quot;d;@"/>
    <numFmt numFmtId="181" formatCode="m&quot;월&quot;\ d&quot;일&quot;"/>
    <numFmt numFmtId="182" formatCode="mm&quot;월&quot;\ dd&quot;일&quot;"/>
    <numFmt numFmtId="183" formatCode="#,##0_ "/>
    <numFmt numFmtId="184" formatCode="#,##0_ ;[Blue]&quot;(+) &quot;#,##0\ "/>
    <numFmt numFmtId="185" formatCode="#,##0_ ;[Red]&quot;(-) &quot;#,##0\ "/>
    <numFmt numFmtId="186" formatCode="0_);[Red]\(0\)"/>
    <numFmt numFmtId="187" formatCode="00&quot;월&quot;"/>
  </numFmts>
  <fonts count="7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theme="1" tint="0.14999847407452621"/>
      <name val="맑은 고딕"/>
      <family val="3"/>
      <charset val="129"/>
      <scheme val="minor"/>
    </font>
    <font>
      <sz val="11"/>
      <color theme="1" tint="0.1499984740745262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b/>
      <sz val="11"/>
      <color theme="6" tint="0.3999755851924192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color rgb="FFFFFF00"/>
      <name val="맑은 고딕"/>
      <family val="3"/>
      <charset val="129"/>
      <scheme val="minor"/>
    </font>
    <font>
      <b/>
      <sz val="16"/>
      <color rgb="FFFFFF00"/>
      <name val="맑은 고딕"/>
      <family val="3"/>
      <charset val="129"/>
      <scheme val="minor"/>
    </font>
    <font>
      <b/>
      <sz val="18"/>
      <color rgb="FFFFFF00"/>
      <name val="맑은 고딕"/>
      <family val="3"/>
      <charset val="129"/>
      <scheme val="minor"/>
    </font>
    <font>
      <b/>
      <sz val="14"/>
      <color rgb="FFFFFF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0" tint="-0.34998626667073579"/>
      <name val="맑은 고딕"/>
      <family val="3"/>
      <charset val="129"/>
    </font>
    <font>
      <b/>
      <u/>
      <sz val="22"/>
      <color theme="1"/>
      <name val="맑은 고딕"/>
      <family val="3"/>
      <charset val="129"/>
    </font>
    <font>
      <b/>
      <sz val="22"/>
      <color theme="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 tint="-0.34998626667073579"/>
      <name val="맑은 고딕"/>
      <family val="3"/>
      <charset val="129"/>
      <scheme val="minor"/>
    </font>
    <font>
      <b/>
      <u/>
      <sz val="2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4"/>
      <color theme="1" tint="0.1499984740745262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1"/>
      <color theme="1"/>
      <name val="HY신명조"/>
      <family val="1"/>
      <charset val="129"/>
    </font>
    <font>
      <b/>
      <sz val="24"/>
      <color theme="1"/>
      <name val="HY신명조"/>
      <family val="1"/>
      <charset val="129"/>
    </font>
    <font>
      <sz val="10"/>
      <color theme="1"/>
      <name val="HY신명조"/>
      <family val="1"/>
      <charset val="129"/>
    </font>
    <font>
      <sz val="11"/>
      <color theme="1"/>
      <name val="HY신명조"/>
      <family val="1"/>
      <charset val="129"/>
    </font>
    <font>
      <b/>
      <sz val="12"/>
      <color theme="1" tint="0.1499984740745262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2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0000"/>
      </left>
      <right/>
      <top style="thin">
        <color theme="3" tint="0.39994506668294322"/>
      </top>
      <bottom/>
      <diagonal/>
    </border>
    <border>
      <left style="thin">
        <color auto="1"/>
      </left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rgb="FFFF0000"/>
      </left>
      <right style="thin">
        <color auto="1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/>
      <diagonal/>
    </border>
    <border>
      <left style="medium">
        <color rgb="FFFF0000"/>
      </left>
      <right style="medium">
        <color rgb="FFFF0000"/>
      </right>
      <top style="thin">
        <color auto="1"/>
      </top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thin">
        <color auto="1"/>
      </top>
      <bottom style="medium">
        <color rgb="FF0000FF"/>
      </bottom>
      <diagonal/>
    </border>
    <border>
      <left style="medium">
        <color rgb="FFFF0000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thin">
        <color auto="1"/>
      </top>
      <bottom/>
      <diagonal/>
    </border>
    <border>
      <left style="medium">
        <color rgb="FF0000FF"/>
      </left>
      <right/>
      <top style="medium">
        <color rgb="FF0000FF"/>
      </top>
      <bottom style="medium">
        <color rgb="FFFF0000"/>
      </bottom>
      <diagonal/>
    </border>
    <border>
      <left style="medium">
        <color rgb="FF0000FF"/>
      </left>
      <right/>
      <top/>
      <bottom style="thin">
        <color auto="1"/>
      </bottom>
      <diagonal/>
    </border>
    <border>
      <left style="medium">
        <color rgb="FF0000FF"/>
      </left>
      <right/>
      <top style="thin">
        <color auto="1"/>
      </top>
      <bottom style="thin">
        <color auto="1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thin">
        <color auto="1"/>
      </top>
      <bottom/>
      <diagonal/>
    </border>
    <border>
      <left style="double">
        <color rgb="FFFF0000"/>
      </left>
      <right/>
      <top style="thin">
        <color indexed="64"/>
      </top>
      <bottom/>
      <diagonal/>
    </border>
    <border>
      <left style="double">
        <color rgb="FFFF000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 style="dashed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indexed="64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thick">
        <color indexed="64"/>
      </top>
      <bottom style="medium">
        <color theme="0" tint="-0.499984740745262"/>
      </bottom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ck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ck">
        <color indexed="64"/>
      </bottom>
      <diagonal/>
    </border>
    <border>
      <left style="medium">
        <color theme="0" tint="-0.499984740745262"/>
      </left>
      <right style="thick">
        <color indexed="64"/>
      </right>
      <top style="medium">
        <color theme="0" tint="-0.499984740745262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theme="1"/>
      </right>
      <top style="double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 style="double">
        <color theme="1"/>
      </bottom>
      <diagonal/>
    </border>
    <border>
      <left style="double">
        <color theme="1"/>
      </left>
      <right style="thin">
        <color theme="1"/>
      </right>
      <top style="double">
        <color theme="1"/>
      </top>
      <bottom style="double">
        <color theme="1"/>
      </bottom>
      <diagonal/>
    </border>
    <border>
      <left style="thin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/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/>
      <top style="double">
        <color theme="1"/>
      </top>
      <bottom style="hair">
        <color theme="1"/>
      </bottom>
      <diagonal/>
    </border>
    <border>
      <left style="double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double">
        <color theme="1"/>
      </right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double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double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double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double">
        <color theme="1"/>
      </left>
      <right/>
      <top style="hair">
        <color theme="1"/>
      </top>
      <bottom style="hair">
        <color theme="1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2" fontId="3" fillId="0" borderId="0" applyNumberFormat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vertical="center"/>
    </xf>
    <xf numFmtId="0" fontId="6" fillId="0" borderId="41">
      <alignment horizontal="center" vertical="center"/>
    </xf>
    <xf numFmtId="0" fontId="6" fillId="0" borderId="42">
      <alignment horizontal="center" vertical="center"/>
    </xf>
    <xf numFmtId="0" fontId="6" fillId="0" borderId="43">
      <alignment horizontal="center" vertical="center"/>
    </xf>
    <xf numFmtId="0" fontId="6" fillId="0" borderId="44">
      <alignment vertical="center"/>
    </xf>
    <xf numFmtId="0" fontId="6" fillId="0" borderId="43">
      <alignment vertical="center"/>
    </xf>
    <xf numFmtId="0" fontId="5" fillId="0" borderId="0">
      <alignment horizontal="left" vertical="center"/>
    </xf>
    <xf numFmtId="0" fontId="6" fillId="0" borderId="0">
      <alignment horizontal="left" vertical="center"/>
    </xf>
    <xf numFmtId="0" fontId="7" fillId="0" borderId="0">
      <alignment horizontal="center" vertical="center"/>
    </xf>
    <xf numFmtId="0" fontId="6" fillId="0" borderId="45">
      <alignment horizontal="center" vertical="center"/>
    </xf>
    <xf numFmtId="0" fontId="6" fillId="0" borderId="46">
      <alignment horizontal="center" vertical="center"/>
    </xf>
    <xf numFmtId="0" fontId="6" fillId="0" borderId="47">
      <alignment horizontal="center" vertical="center"/>
    </xf>
    <xf numFmtId="0" fontId="6" fillId="0" borderId="48">
      <alignment horizontal="center" vertical="center"/>
    </xf>
    <xf numFmtId="176" fontId="6" fillId="0" borderId="45">
      <alignment horizontal="center" vertical="center"/>
    </xf>
    <xf numFmtId="176" fontId="6" fillId="0" borderId="46">
      <alignment horizontal="center" vertical="center"/>
    </xf>
    <xf numFmtId="176" fontId="6" fillId="0" borderId="48">
      <alignment horizontal="center" vertical="center"/>
    </xf>
    <xf numFmtId="179" fontId="4" fillId="0" borderId="49">
      <alignment horizontal="center" vertical="center"/>
    </xf>
    <xf numFmtId="0" fontId="6" fillId="0" borderId="44">
      <alignment horizontal="center" vertical="center"/>
    </xf>
    <xf numFmtId="0" fontId="6" fillId="0" borderId="50">
      <alignment horizontal="center" vertical="center"/>
    </xf>
    <xf numFmtId="0" fontId="6" fillId="0" borderId="43">
      <alignment horizontal="center" vertical="center"/>
    </xf>
    <xf numFmtId="179" fontId="4" fillId="0" borderId="51">
      <alignment horizontal="center" vertical="center"/>
    </xf>
    <xf numFmtId="0" fontId="4" fillId="0" borderId="49">
      <alignment horizontal="center" vertical="center"/>
    </xf>
    <xf numFmtId="0" fontId="6" fillId="0" borderId="52">
      <alignment horizontal="center" vertical="center"/>
    </xf>
    <xf numFmtId="0" fontId="6" fillId="0" borderId="43">
      <alignment horizontal="left" vertical="center"/>
    </xf>
    <xf numFmtId="179" fontId="6" fillId="0" borderId="52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4" fillId="0" borderId="53">
      <alignment horizontal="center" vertical="center"/>
    </xf>
    <xf numFmtId="0" fontId="4" fillId="0" borderId="54">
      <alignment horizontal="center" vertical="center"/>
    </xf>
    <xf numFmtId="179" fontId="4" fillId="0" borderId="54">
      <alignment horizontal="center" vertical="center"/>
    </xf>
    <xf numFmtId="0" fontId="6" fillId="0" borderId="55">
      <alignment horizontal="center" vertical="center"/>
    </xf>
    <xf numFmtId="0" fontId="4" fillId="0" borderId="56">
      <alignment horizontal="center" vertical="center"/>
    </xf>
    <xf numFmtId="0" fontId="6" fillId="0" borderId="57">
      <alignment horizontal="center" vertical="center"/>
    </xf>
    <xf numFmtId="0" fontId="4" fillId="0" borderId="58">
      <alignment horizontal="center" vertical="center"/>
    </xf>
    <xf numFmtId="0" fontId="6" fillId="0" borderId="59">
      <alignment horizontal="center" vertical="center"/>
    </xf>
    <xf numFmtId="0" fontId="4" fillId="0" borderId="51">
      <alignment horizontal="center" vertical="center"/>
    </xf>
    <xf numFmtId="179" fontId="4" fillId="0" borderId="6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</cellStyleXfs>
  <cellXfs count="5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2" fontId="0" fillId="0" borderId="0" xfId="43" applyFont="1" applyAlignment="1">
      <alignment horizontal="center" vertical="center"/>
    </xf>
    <xf numFmtId="41" fontId="0" fillId="0" borderId="0" xfId="1" applyFont="1">
      <alignment vertical="center"/>
    </xf>
    <xf numFmtId="0" fontId="11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vertical="center"/>
    </xf>
    <xf numFmtId="0" fontId="18" fillId="0" borderId="0" xfId="1" applyNumberFormat="1" applyFont="1" applyFill="1" applyBorder="1" applyAlignment="1" applyProtection="1">
      <alignment horizontal="center" vertical="center"/>
    </xf>
    <xf numFmtId="0" fontId="19" fillId="0" borderId="0" xfId="1" applyNumberFormat="1" applyFont="1" applyFill="1" applyBorder="1" applyAlignment="1" applyProtection="1">
      <alignment vertical="center"/>
    </xf>
    <xf numFmtId="0" fontId="20" fillId="0" borderId="0" xfId="1" applyNumberFormat="1" applyFont="1" applyFill="1" applyBorder="1" applyAlignment="1" applyProtection="1">
      <alignment horizontal="right"/>
    </xf>
    <xf numFmtId="0" fontId="19" fillId="0" borderId="3" xfId="1" applyNumberFormat="1" applyFont="1" applyFill="1" applyBorder="1" applyAlignment="1" applyProtection="1">
      <alignment horizontal="center" vertical="center"/>
    </xf>
    <xf numFmtId="0" fontId="19" fillId="0" borderId="76" xfId="1" applyNumberFormat="1" applyFont="1" applyFill="1" applyBorder="1" applyAlignment="1" applyProtection="1">
      <alignment horizontal="center" vertical="center"/>
    </xf>
    <xf numFmtId="41" fontId="19" fillId="0" borderId="85" xfId="1" applyFont="1" applyFill="1" applyBorder="1" applyAlignment="1" applyProtection="1">
      <alignment horizontal="center" vertical="center"/>
    </xf>
    <xf numFmtId="0" fontId="19" fillId="9" borderId="88" xfId="1" applyNumberFormat="1" applyFont="1" applyFill="1" applyBorder="1" applyAlignment="1" applyProtection="1">
      <alignment horizontal="center" vertical="center"/>
    </xf>
    <xf numFmtId="0" fontId="19" fillId="9" borderId="65" xfId="1" applyNumberFormat="1" applyFont="1" applyFill="1" applyBorder="1" applyAlignment="1" applyProtection="1">
      <alignment horizontal="center" vertical="center"/>
    </xf>
    <xf numFmtId="41" fontId="19" fillId="0" borderId="0" xfId="1" applyFont="1" applyFill="1" applyBorder="1" applyAlignment="1" applyProtection="1">
      <alignment vertical="center"/>
    </xf>
    <xf numFmtId="0" fontId="19" fillId="0" borderId="73" xfId="1" applyNumberFormat="1" applyFont="1" applyFill="1" applyBorder="1" applyAlignment="1" applyProtection="1">
      <alignment vertical="center"/>
    </xf>
    <xf numFmtId="0" fontId="22" fillId="0" borderId="81" xfId="1" applyNumberFormat="1" applyFont="1" applyFill="1" applyBorder="1" applyAlignment="1" applyProtection="1">
      <alignment horizontal="center" vertical="center" shrinkToFit="1"/>
    </xf>
    <xf numFmtId="41" fontId="21" fillId="0" borderId="81" xfId="1" applyFont="1" applyFill="1" applyBorder="1" applyAlignment="1" applyProtection="1">
      <alignment vertical="center"/>
    </xf>
    <xf numFmtId="41" fontId="23" fillId="0" borderId="0" xfId="1" applyFont="1" applyFill="1" applyBorder="1" applyAlignment="1" applyProtection="1">
      <alignment vertical="center"/>
    </xf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1" applyNumberFormat="1" applyFont="1" applyFill="1" applyBorder="1" applyAlignment="1" applyProtection="1">
      <alignment vertical="center"/>
    </xf>
    <xf numFmtId="0" fontId="18" fillId="0" borderId="81" xfId="1" applyNumberFormat="1" applyFont="1" applyFill="1" applyBorder="1" applyAlignment="1" applyProtection="1">
      <alignment horizontal="center" vertical="center"/>
    </xf>
    <xf numFmtId="0" fontId="25" fillId="0" borderId="81" xfId="1" applyNumberFormat="1" applyFont="1" applyFill="1" applyBorder="1" applyAlignment="1" applyProtection="1">
      <alignment horizontal="center" vertical="center"/>
    </xf>
    <xf numFmtId="0" fontId="26" fillId="0" borderId="0" xfId="1" applyNumberFormat="1" applyFont="1" applyFill="1" applyBorder="1" applyAlignment="1" applyProtection="1">
      <alignment vertical="center"/>
    </xf>
    <xf numFmtId="41" fontId="8" fillId="0" borderId="0" xfId="1" applyFont="1" applyFill="1" applyBorder="1" applyAlignment="1" applyProtection="1">
      <alignment vertical="center"/>
    </xf>
    <xf numFmtId="41" fontId="19" fillId="10" borderId="3" xfId="1" applyFont="1" applyFill="1" applyBorder="1" applyAlignment="1" applyProtection="1">
      <alignment vertical="center"/>
    </xf>
    <xf numFmtId="0" fontId="19" fillId="0" borderId="4" xfId="1" applyNumberFormat="1" applyFont="1" applyFill="1" applyBorder="1" applyAlignment="1" applyProtection="1">
      <alignment horizontal="center" vertical="center"/>
    </xf>
    <xf numFmtId="41" fontId="18" fillId="9" borderId="5" xfId="1" applyFont="1" applyFill="1" applyBorder="1" applyAlignment="1" applyProtection="1">
      <alignment vertical="center"/>
    </xf>
    <xf numFmtId="41" fontId="18" fillId="0" borderId="5" xfId="1" applyFont="1" applyFill="1" applyBorder="1" applyAlignment="1" applyProtection="1">
      <alignment vertical="center"/>
    </xf>
    <xf numFmtId="41" fontId="18" fillId="0" borderId="67" xfId="1" applyFont="1" applyFill="1" applyBorder="1" applyAlignment="1" applyProtection="1">
      <alignment vertical="center"/>
    </xf>
    <xf numFmtId="41" fontId="18" fillId="0" borderId="95" xfId="1" applyFont="1" applyFill="1" applyBorder="1" applyAlignment="1" applyProtection="1">
      <alignment vertical="center"/>
    </xf>
    <xf numFmtId="41" fontId="18" fillId="0" borderId="40" xfId="1" applyFont="1" applyFill="1" applyBorder="1" applyAlignment="1" applyProtection="1">
      <alignment vertical="center"/>
    </xf>
    <xf numFmtId="41" fontId="18" fillId="0" borderId="28" xfId="1" applyFont="1" applyFill="1" applyBorder="1" applyAlignment="1" applyProtection="1">
      <alignment vertical="center"/>
    </xf>
    <xf numFmtId="41" fontId="18" fillId="0" borderId="81" xfId="1" applyFont="1" applyFill="1" applyBorder="1" applyAlignment="1" applyProtection="1">
      <alignment vertical="center"/>
    </xf>
    <xf numFmtId="0" fontId="29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180" fontId="27" fillId="6" borderId="61" xfId="0" applyNumberFormat="1" applyFont="1" applyFill="1" applyBorder="1" applyAlignment="1" applyProtection="1">
      <alignment horizontal="center" vertical="center"/>
      <protection locked="0"/>
    </xf>
    <xf numFmtId="178" fontId="27" fillId="6" borderId="62" xfId="1" applyNumberFormat="1" applyFont="1" applyFill="1" applyBorder="1" applyAlignment="1" applyProtection="1">
      <alignment vertical="center"/>
      <protection locked="0"/>
    </xf>
    <xf numFmtId="178" fontId="12" fillId="6" borderId="64" xfId="1" applyNumberFormat="1" applyFont="1" applyFill="1" applyBorder="1" applyAlignment="1" applyProtection="1">
      <alignment horizontal="left" vertical="center" shrinkToFit="1"/>
      <protection locked="0"/>
    </xf>
    <xf numFmtId="178" fontId="27" fillId="6" borderId="63" xfId="1" applyNumberFormat="1" applyFont="1" applyFill="1" applyBorder="1" applyAlignment="1" applyProtection="1">
      <alignment vertical="center"/>
    </xf>
    <xf numFmtId="178" fontId="12" fillId="6" borderId="102" xfId="1" applyNumberFormat="1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27" fillId="6" borderId="62" xfId="0" applyFont="1" applyFill="1" applyBorder="1" applyAlignment="1" applyProtection="1">
      <alignment vertical="center" shrinkToFit="1"/>
      <protection locked="0"/>
    </xf>
    <xf numFmtId="0" fontId="12" fillId="0" borderId="0" xfId="0" applyFont="1" applyAlignment="1">
      <alignment horizontal="center" vertical="center"/>
    </xf>
    <xf numFmtId="41" fontId="12" fillId="0" borderId="0" xfId="1" applyFont="1" applyAlignment="1">
      <alignment horizontal="center" vertical="center"/>
    </xf>
    <xf numFmtId="0" fontId="12" fillId="0" borderId="106" xfId="0" applyFont="1" applyBorder="1" applyAlignment="1">
      <alignment horizontal="center" vertical="center"/>
    </xf>
    <xf numFmtId="41" fontId="12" fillId="0" borderId="106" xfId="1" applyFont="1" applyBorder="1" applyAlignment="1">
      <alignment horizontal="center" vertical="center"/>
    </xf>
    <xf numFmtId="0" fontId="12" fillId="0" borderId="131" xfId="0" applyFont="1" applyBorder="1" applyAlignment="1">
      <alignment horizontal="center" vertical="center"/>
    </xf>
    <xf numFmtId="41" fontId="12" fillId="0" borderId="131" xfId="1" applyFont="1" applyBorder="1" applyAlignment="1">
      <alignment horizontal="center" vertical="center"/>
    </xf>
    <xf numFmtId="0" fontId="31" fillId="12" borderId="132" xfId="0" applyFont="1" applyFill="1" applyBorder="1" applyAlignment="1">
      <alignment horizontal="center" vertical="center"/>
    </xf>
    <xf numFmtId="0" fontId="31" fillId="12" borderId="135" xfId="0" applyFont="1" applyFill="1" applyBorder="1" applyAlignment="1">
      <alignment horizontal="center" vertical="center"/>
    </xf>
    <xf numFmtId="0" fontId="12" fillId="0" borderId="130" xfId="0" applyFont="1" applyBorder="1" applyAlignment="1">
      <alignment horizontal="center" vertical="center"/>
    </xf>
    <xf numFmtId="0" fontId="12" fillId="2" borderId="133" xfId="0" applyFont="1" applyFill="1" applyBorder="1" applyAlignment="1">
      <alignment horizontal="center" vertical="center"/>
    </xf>
    <xf numFmtId="0" fontId="12" fillId="2" borderId="134" xfId="0" applyFont="1" applyFill="1" applyBorder="1" applyAlignment="1">
      <alignment horizontal="center" vertical="center"/>
    </xf>
    <xf numFmtId="0" fontId="12" fillId="2" borderId="13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2" borderId="140" xfId="0" applyFont="1" applyFill="1" applyBorder="1" applyAlignment="1">
      <alignment horizontal="center" vertical="center"/>
    </xf>
    <xf numFmtId="0" fontId="12" fillId="2" borderId="141" xfId="0" applyFont="1" applyFill="1" applyBorder="1" applyAlignment="1">
      <alignment horizontal="center" vertical="center"/>
    </xf>
    <xf numFmtId="0" fontId="12" fillId="6" borderId="145" xfId="0" applyFont="1" applyFill="1" applyBorder="1" applyAlignment="1">
      <alignment horizontal="center" vertical="center"/>
    </xf>
    <xf numFmtId="0" fontId="12" fillId="13" borderId="143" xfId="0" applyFont="1" applyFill="1" applyBorder="1" applyAlignment="1">
      <alignment horizontal="center" vertical="center"/>
    </xf>
    <xf numFmtId="0" fontId="12" fillId="13" borderId="144" xfId="0" applyFont="1" applyFill="1" applyBorder="1" applyAlignment="1">
      <alignment horizontal="center" vertical="center"/>
    </xf>
    <xf numFmtId="0" fontId="12" fillId="13" borderId="138" xfId="0" applyFont="1" applyFill="1" applyBorder="1" applyAlignment="1">
      <alignment horizontal="center" vertical="center"/>
    </xf>
    <xf numFmtId="0" fontId="12" fillId="13" borderId="139" xfId="0" applyFont="1" applyFill="1" applyBorder="1" applyAlignment="1">
      <alignment horizontal="center" vertical="center"/>
    </xf>
    <xf numFmtId="0" fontId="12" fillId="11" borderId="142" xfId="0" applyFont="1" applyFill="1" applyBorder="1" applyAlignment="1">
      <alignment horizontal="center" vertical="center"/>
    </xf>
    <xf numFmtId="0" fontId="12" fillId="11" borderId="137" xfId="0" applyFont="1" applyFill="1" applyBorder="1" applyAlignment="1">
      <alignment horizontal="center" vertical="center"/>
    </xf>
    <xf numFmtId="0" fontId="28" fillId="2" borderId="147" xfId="0" applyFont="1" applyFill="1" applyBorder="1" applyAlignment="1">
      <alignment horizontal="center" vertical="center" shrinkToFit="1"/>
    </xf>
    <xf numFmtId="178" fontId="28" fillId="2" borderId="147" xfId="1" applyNumberFormat="1" applyFont="1" applyFill="1" applyBorder="1" applyAlignment="1">
      <alignment horizontal="center" vertical="center"/>
    </xf>
    <xf numFmtId="178" fontId="28" fillId="4" borderId="147" xfId="1" applyNumberFormat="1" applyFont="1" applyFill="1" applyBorder="1" applyAlignment="1">
      <alignment horizontal="center" vertical="center"/>
    </xf>
    <xf numFmtId="0" fontId="27" fillId="6" borderId="148" xfId="0" applyFont="1" applyFill="1" applyBorder="1" applyAlignment="1">
      <alignment vertical="center" shrinkToFit="1"/>
    </xf>
    <xf numFmtId="178" fontId="27" fillId="6" borderId="148" xfId="1" applyNumberFormat="1" applyFont="1" applyFill="1" applyBorder="1" applyAlignment="1">
      <alignment vertical="center"/>
    </xf>
    <xf numFmtId="180" fontId="28" fillId="2" borderId="146" xfId="0" applyNumberFormat="1" applyFont="1" applyFill="1" applyBorder="1" applyAlignment="1">
      <alignment horizontal="center" vertical="center"/>
    </xf>
    <xf numFmtId="180" fontId="27" fillId="6" borderId="149" xfId="0" applyNumberFormat="1" applyFont="1" applyFill="1" applyBorder="1" applyAlignment="1">
      <alignment horizontal="center" vertical="center"/>
    </xf>
    <xf numFmtId="41" fontId="12" fillId="0" borderId="0" xfId="1" applyFont="1" applyAlignment="1" applyProtection="1">
      <alignment horizontal="center" vertical="center"/>
    </xf>
    <xf numFmtId="41" fontId="12" fillId="0" borderId="106" xfId="1" applyFont="1" applyBorder="1" applyAlignment="1" applyProtection="1">
      <alignment horizontal="center" vertical="center"/>
    </xf>
    <xf numFmtId="41" fontId="12" fillId="0" borderId="131" xfId="1" applyFont="1" applyBorder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35" fillId="0" borderId="0" xfId="0" applyFont="1" applyAlignment="1">
      <alignment horizontal="left" vertical="center"/>
    </xf>
    <xf numFmtId="41" fontId="19" fillId="9" borderId="90" xfId="1" applyFont="1" applyFill="1" applyBorder="1" applyAlignment="1" applyProtection="1">
      <alignment vertical="center"/>
    </xf>
    <xf numFmtId="41" fontId="19" fillId="9" borderId="40" xfId="1" applyFont="1" applyFill="1" applyBorder="1" applyAlignment="1" applyProtection="1">
      <alignment vertical="center"/>
    </xf>
    <xf numFmtId="0" fontId="19" fillId="0" borderId="37" xfId="1" applyNumberFormat="1" applyFont="1" applyFill="1" applyBorder="1" applyAlignment="1" applyProtection="1">
      <alignment horizontal="center" vertical="center" wrapText="1"/>
    </xf>
    <xf numFmtId="0" fontId="19" fillId="0" borderId="39" xfId="1" applyNumberFormat="1" applyFont="1" applyFill="1" applyBorder="1" applyAlignment="1" applyProtection="1">
      <alignment horizontal="center" vertical="center"/>
    </xf>
    <xf numFmtId="0" fontId="19" fillId="0" borderId="152" xfId="1" applyNumberFormat="1" applyFont="1" applyFill="1" applyBorder="1" applyAlignment="1" applyProtection="1">
      <alignment vertical="center"/>
    </xf>
    <xf numFmtId="0" fontId="19" fillId="0" borderId="106" xfId="1" applyNumberFormat="1" applyFont="1" applyFill="1" applyBorder="1" applyAlignment="1" applyProtection="1">
      <alignment horizontal="center" vertical="center"/>
    </xf>
    <xf numFmtId="41" fontId="19" fillId="8" borderId="106" xfId="1" applyFont="1" applyFill="1" applyBorder="1" applyAlignment="1" applyProtection="1">
      <alignment vertical="center"/>
    </xf>
    <xf numFmtId="41" fontId="19" fillId="9" borderId="131" xfId="1" applyFont="1" applyFill="1" applyBorder="1" applyAlignment="1" applyProtection="1">
      <alignment vertical="center"/>
    </xf>
    <xf numFmtId="14" fontId="0" fillId="0" borderId="0" xfId="0" applyNumberFormat="1">
      <alignment vertical="center"/>
    </xf>
    <xf numFmtId="41" fontId="0" fillId="10" borderId="79" xfId="0" applyNumberFormat="1" applyFill="1" applyBorder="1">
      <alignment vertical="center"/>
    </xf>
    <xf numFmtId="0" fontId="0" fillId="0" borderId="22" xfId="0" applyBorder="1">
      <alignment vertical="center"/>
    </xf>
    <xf numFmtId="0" fontId="18" fillId="0" borderId="0" xfId="1" applyNumberFormat="1" applyFont="1" applyFill="1" applyBorder="1" applyAlignment="1" applyProtection="1">
      <alignment horizontal="right" vertical="center"/>
    </xf>
    <xf numFmtId="181" fontId="25" fillId="0" borderId="0" xfId="1" applyNumberFormat="1" applyFont="1" applyFill="1" applyBorder="1" applyAlignment="1" applyProtection="1">
      <alignment horizontal="left" vertical="center"/>
      <protection locked="0"/>
    </xf>
    <xf numFmtId="14" fontId="15" fillId="0" borderId="0" xfId="0" applyNumberFormat="1" applyFont="1">
      <alignment vertical="center"/>
    </xf>
    <xf numFmtId="0" fontId="37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38" fillId="0" borderId="0" xfId="0" applyFont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12" fillId="11" borderId="127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11" borderId="128" xfId="0" applyFont="1" applyFill="1" applyBorder="1" applyAlignment="1">
      <alignment horizontal="center" vertical="center" shrinkToFit="1"/>
    </xf>
    <xf numFmtId="0" fontId="37" fillId="3" borderId="128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33" fillId="6" borderId="129" xfId="0" applyFont="1" applyFill="1" applyBorder="1" applyAlignment="1">
      <alignment horizontal="center" vertical="center" shrinkToFit="1"/>
    </xf>
    <xf numFmtId="0" fontId="33" fillId="6" borderId="0" xfId="0" applyFont="1" applyFill="1" applyAlignment="1" applyProtection="1">
      <alignment horizontal="center" vertical="center" shrinkToFit="1"/>
      <protection locked="0"/>
    </xf>
    <xf numFmtId="0" fontId="33" fillId="6" borderId="0" xfId="0" applyFont="1" applyFill="1" applyAlignment="1">
      <alignment horizontal="center" vertical="center" shrinkToFit="1"/>
    </xf>
    <xf numFmtId="0" fontId="39" fillId="6" borderId="0" xfId="0" applyFont="1" applyFill="1" applyAlignment="1">
      <alignment horizontal="left" vertical="center" shrinkToFit="1"/>
    </xf>
    <xf numFmtId="0" fontId="36" fillId="6" borderId="0" xfId="0" applyFont="1" applyFill="1" applyAlignment="1">
      <alignment horizontal="left" vertical="center" shrinkToFit="1"/>
    </xf>
    <xf numFmtId="0" fontId="37" fillId="6" borderId="0" xfId="0" applyFont="1" applyFill="1" applyAlignment="1">
      <alignment horizontal="left" vertical="center"/>
    </xf>
    <xf numFmtId="0" fontId="36" fillId="15" borderId="99" xfId="0" applyFont="1" applyFill="1" applyBorder="1" applyAlignment="1">
      <alignment horizontal="center" vertical="center" shrinkToFit="1"/>
    </xf>
    <xf numFmtId="0" fontId="36" fillId="5" borderId="99" xfId="0" applyFont="1" applyFill="1" applyBorder="1" applyAlignment="1">
      <alignment horizontal="center" vertical="center" shrinkToFit="1"/>
    </xf>
    <xf numFmtId="0" fontId="16" fillId="14" borderId="165" xfId="0" applyFont="1" applyFill="1" applyBorder="1" applyAlignment="1">
      <alignment horizontal="center" vertical="center" shrinkToFit="1"/>
    </xf>
    <xf numFmtId="0" fontId="16" fillId="14" borderId="166" xfId="0" applyFont="1" applyFill="1" applyBorder="1" applyAlignment="1">
      <alignment horizontal="center" vertical="center" shrinkToFit="1"/>
    </xf>
    <xf numFmtId="0" fontId="40" fillId="0" borderId="0" xfId="0" applyFont="1" applyAlignment="1">
      <alignment horizontal="left" vertical="center"/>
    </xf>
    <xf numFmtId="0" fontId="40" fillId="0" borderId="0" xfId="0" applyFont="1" applyAlignment="1">
      <alignment horizontal="center" vertical="center" shrinkToFit="1"/>
    </xf>
    <xf numFmtId="0" fontId="40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3" fillId="0" borderId="154" xfId="0" applyFont="1" applyBorder="1" applyAlignment="1">
      <alignment horizontal="center" vertical="center" shrinkToFit="1"/>
    </xf>
    <xf numFmtId="0" fontId="33" fillId="0" borderId="168" xfId="0" applyFont="1" applyBorder="1" applyAlignment="1">
      <alignment horizontal="center" vertical="center" shrinkToFit="1"/>
    </xf>
    <xf numFmtId="0" fontId="44" fillId="6" borderId="0" xfId="0" applyFont="1" applyFill="1" applyAlignment="1">
      <alignment vertical="center" shrinkToFit="1"/>
    </xf>
    <xf numFmtId="0" fontId="43" fillId="0" borderId="0" xfId="0" applyFont="1" applyAlignment="1">
      <alignment vertical="center" shrinkToFit="1"/>
    </xf>
    <xf numFmtId="0" fontId="19" fillId="0" borderId="0" xfId="1" applyNumberFormat="1" applyFont="1" applyFill="1" applyBorder="1" applyAlignment="1" applyProtection="1">
      <alignment vertical="center"/>
      <protection locked="0"/>
    </xf>
    <xf numFmtId="41" fontId="19" fillId="0" borderId="0" xfId="1" applyFont="1" applyFill="1" applyBorder="1" applyAlignment="1" applyProtection="1">
      <alignment vertical="center"/>
      <protection locked="0"/>
    </xf>
    <xf numFmtId="41" fontId="23" fillId="0" borderId="0" xfId="1" applyFont="1" applyFill="1" applyBorder="1" applyAlignment="1" applyProtection="1">
      <alignment vertical="center"/>
      <protection locked="0"/>
    </xf>
    <xf numFmtId="0" fontId="25" fillId="0" borderId="0" xfId="1" applyNumberFormat="1" applyFont="1" applyFill="1" applyBorder="1" applyAlignment="1" applyProtection="1">
      <alignment horizontal="right" vertical="center"/>
    </xf>
    <xf numFmtId="182" fontId="25" fillId="0" borderId="0" xfId="1" applyNumberFormat="1" applyFont="1" applyFill="1" applyBorder="1" applyAlignment="1" applyProtection="1">
      <alignment horizontal="left" vertical="center"/>
    </xf>
    <xf numFmtId="14" fontId="36" fillId="16" borderId="0" xfId="0" applyNumberFormat="1" applyFont="1" applyFill="1" applyAlignment="1">
      <alignment horizontal="center" vertical="center"/>
    </xf>
    <xf numFmtId="0" fontId="36" fillId="16" borderId="0" xfId="0" applyFont="1" applyFill="1" applyAlignment="1">
      <alignment horizontal="center" vertical="center"/>
    </xf>
    <xf numFmtId="0" fontId="33" fillId="7" borderId="155" xfId="0" applyFont="1" applyFill="1" applyBorder="1" applyAlignment="1" applyProtection="1">
      <alignment horizontal="center" vertical="center" shrinkToFit="1"/>
      <protection locked="0"/>
    </xf>
    <xf numFmtId="0" fontId="33" fillId="7" borderId="169" xfId="0" applyFont="1" applyFill="1" applyBorder="1" applyAlignment="1" applyProtection="1">
      <alignment horizontal="center" vertical="center" shrinkToFit="1"/>
      <protection locked="0"/>
    </xf>
    <xf numFmtId="0" fontId="33" fillId="7" borderId="167" xfId="0" applyFont="1" applyFill="1" applyBorder="1" applyAlignment="1" applyProtection="1">
      <alignment horizontal="center" vertical="center" shrinkToFit="1"/>
      <protection locked="0"/>
    </xf>
    <xf numFmtId="0" fontId="16" fillId="7" borderId="166" xfId="0" applyFont="1" applyFill="1" applyBorder="1" applyAlignment="1" applyProtection="1">
      <alignment horizontal="center" vertical="center" shrinkToFit="1"/>
      <protection locked="0"/>
    </xf>
    <xf numFmtId="0" fontId="16" fillId="7" borderId="167" xfId="0" applyFont="1" applyFill="1" applyBorder="1" applyAlignment="1" applyProtection="1">
      <alignment horizontal="center" vertical="center" shrinkToFit="1"/>
      <protection locked="0"/>
    </xf>
    <xf numFmtId="0" fontId="16" fillId="7" borderId="165" xfId="0" applyFont="1" applyFill="1" applyBorder="1" applyAlignment="1" applyProtection="1">
      <alignment horizontal="center" vertical="center" shrinkToFit="1"/>
      <protection locked="0"/>
    </xf>
    <xf numFmtId="0" fontId="15" fillId="7" borderId="162" xfId="0" applyFont="1" applyFill="1" applyBorder="1" applyAlignment="1" applyProtection="1">
      <alignment horizontal="center" vertical="center" shrinkToFit="1"/>
      <protection locked="0"/>
    </xf>
    <xf numFmtId="0" fontId="15" fillId="7" borderId="163" xfId="0" applyFont="1" applyFill="1" applyBorder="1" applyAlignment="1" applyProtection="1">
      <alignment horizontal="center" vertical="center" shrinkToFit="1"/>
      <protection locked="0"/>
    </xf>
    <xf numFmtId="0" fontId="15" fillId="7" borderId="164" xfId="0" applyFont="1" applyFill="1" applyBorder="1" applyAlignment="1" applyProtection="1">
      <alignment horizontal="center" vertical="center" shrinkToFit="1"/>
      <protection locked="0"/>
    </xf>
    <xf numFmtId="0" fontId="15" fillId="7" borderId="156" xfId="0" applyFont="1" applyFill="1" applyBorder="1" applyAlignment="1" applyProtection="1">
      <alignment horizontal="center" vertical="center" shrinkToFit="1"/>
      <protection locked="0"/>
    </xf>
    <xf numFmtId="0" fontId="15" fillId="7" borderId="157" xfId="0" applyFont="1" applyFill="1" applyBorder="1" applyAlignment="1" applyProtection="1">
      <alignment horizontal="center" vertical="center" shrinkToFit="1"/>
      <protection locked="0"/>
    </xf>
    <xf numFmtId="0" fontId="15" fillId="7" borderId="158" xfId="0" applyFont="1" applyFill="1" applyBorder="1" applyAlignment="1" applyProtection="1">
      <alignment horizontal="center" vertical="center" shrinkToFit="1"/>
      <protection locked="0"/>
    </xf>
    <xf numFmtId="0" fontId="15" fillId="7" borderId="159" xfId="0" applyFont="1" applyFill="1" applyBorder="1" applyAlignment="1" applyProtection="1">
      <alignment horizontal="center" vertical="center" shrinkToFit="1"/>
      <protection locked="0"/>
    </xf>
    <xf numFmtId="0" fontId="15" fillId="7" borderId="160" xfId="0" applyFont="1" applyFill="1" applyBorder="1" applyAlignment="1" applyProtection="1">
      <alignment horizontal="center" vertical="center" shrinkToFit="1"/>
      <protection locked="0"/>
    </xf>
    <xf numFmtId="0" fontId="15" fillId="7" borderId="161" xfId="0" applyFont="1" applyFill="1" applyBorder="1" applyAlignment="1" applyProtection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18" xfId="0" applyFont="1" applyBorder="1" applyAlignment="1">
      <alignment horizontal="center" vertical="center"/>
    </xf>
    <xf numFmtId="41" fontId="23" fillId="0" borderId="118" xfId="1" applyFont="1" applyBorder="1" applyAlignment="1">
      <alignment horizontal="center" vertical="center"/>
    </xf>
    <xf numFmtId="0" fontId="23" fillId="0" borderId="119" xfId="0" applyFont="1" applyBorder="1" applyAlignment="1">
      <alignment horizontal="center" vertical="center"/>
    </xf>
    <xf numFmtId="0" fontId="23" fillId="0" borderId="117" xfId="0" applyFont="1" applyBorder="1" applyAlignment="1">
      <alignment horizontal="center" vertical="center"/>
    </xf>
    <xf numFmtId="0" fontId="23" fillId="0" borderId="125" xfId="0" applyFont="1" applyBorder="1" applyAlignment="1">
      <alignment horizontal="center" vertical="center"/>
    </xf>
    <xf numFmtId="177" fontId="48" fillId="0" borderId="113" xfId="0" applyNumberFormat="1" applyFont="1" applyBorder="1" applyAlignment="1">
      <alignment horizontal="right" vertical="center" indent="1"/>
    </xf>
    <xf numFmtId="0" fontId="23" fillId="0" borderId="3" xfId="0" applyFont="1" applyBorder="1" applyAlignment="1">
      <alignment horizontal="center" vertical="center"/>
    </xf>
    <xf numFmtId="177" fontId="23" fillId="0" borderId="3" xfId="1" applyNumberFormat="1" applyFont="1" applyBorder="1" applyAlignment="1">
      <alignment horizontal="right" vertical="center" indent="1"/>
    </xf>
    <xf numFmtId="177" fontId="23" fillId="0" borderId="8" xfId="0" applyNumberFormat="1" applyFont="1" applyBorder="1" applyAlignment="1">
      <alignment horizontal="right" vertical="center" indent="1"/>
    </xf>
    <xf numFmtId="177" fontId="23" fillId="0" borderId="3" xfId="1" applyNumberFormat="1" applyFont="1" applyBorder="1" applyAlignment="1">
      <alignment horizontal="center" vertical="center"/>
    </xf>
    <xf numFmtId="42" fontId="12" fillId="0" borderId="0" xfId="43" applyFont="1" applyAlignment="1" applyProtection="1">
      <alignment horizontal="center" vertical="center"/>
    </xf>
    <xf numFmtId="0" fontId="12" fillId="0" borderId="0" xfId="0" applyFont="1" applyAlignment="1">
      <alignment horizontal="left" vertical="center"/>
    </xf>
    <xf numFmtId="0" fontId="31" fillId="0" borderId="171" xfId="0" applyFont="1" applyBorder="1" applyAlignment="1">
      <alignment horizontal="center" vertical="center"/>
    </xf>
    <xf numFmtId="14" fontId="31" fillId="0" borderId="172" xfId="0" applyNumberFormat="1" applyFont="1" applyBorder="1" applyAlignment="1">
      <alignment horizontal="center" vertical="center"/>
    </xf>
    <xf numFmtId="0" fontId="31" fillId="0" borderId="173" xfId="0" applyFont="1" applyBorder="1" applyAlignment="1">
      <alignment horizontal="center" vertical="center"/>
    </xf>
    <xf numFmtId="14" fontId="31" fillId="7" borderId="174" xfId="0" applyNumberFormat="1" applyFont="1" applyFill="1" applyBorder="1" applyAlignment="1" applyProtection="1">
      <alignment horizontal="center" vertical="center"/>
      <protection locked="0"/>
    </xf>
    <xf numFmtId="0" fontId="31" fillId="0" borderId="175" xfId="0" applyFont="1" applyBorder="1" applyAlignment="1">
      <alignment horizontal="center" vertical="center"/>
    </xf>
    <xf numFmtId="14" fontId="31" fillId="7" borderId="176" xfId="0" applyNumberFormat="1" applyFont="1" applyFill="1" applyBorder="1" applyAlignment="1" applyProtection="1">
      <alignment horizontal="center" vertical="center"/>
      <protection locked="0"/>
    </xf>
    <xf numFmtId="178" fontId="28" fillId="4" borderId="97" xfId="1" applyNumberFormat="1" applyFont="1" applyFill="1" applyBorder="1" applyAlignment="1">
      <alignment horizontal="center" vertical="center"/>
    </xf>
    <xf numFmtId="178" fontId="28" fillId="4" borderId="101" xfId="1" applyNumberFormat="1" applyFont="1" applyFill="1" applyBorder="1" applyAlignment="1">
      <alignment horizontal="center" vertical="center"/>
    </xf>
    <xf numFmtId="178" fontId="28" fillId="3" borderId="101" xfId="1" applyNumberFormat="1" applyFont="1" applyFill="1" applyBorder="1" applyAlignment="1">
      <alignment horizontal="center" vertical="center"/>
    </xf>
    <xf numFmtId="178" fontId="27" fillId="6" borderId="103" xfId="1" applyNumberFormat="1" applyFont="1" applyFill="1" applyBorder="1" applyAlignment="1">
      <alignment horizontal="center" vertical="center"/>
    </xf>
    <xf numFmtId="178" fontId="27" fillId="6" borderId="104" xfId="1" applyNumberFormat="1" applyFont="1" applyFill="1" applyBorder="1" applyAlignment="1">
      <alignment horizontal="center" vertical="center"/>
    </xf>
    <xf numFmtId="178" fontId="27" fillId="6" borderId="98" xfId="1" applyNumberFormat="1" applyFont="1" applyFill="1" applyBorder="1">
      <alignment vertical="center"/>
    </xf>
    <xf numFmtId="178" fontId="27" fillId="6" borderId="104" xfId="1" applyNumberFormat="1" applyFont="1" applyFill="1" applyBorder="1">
      <alignment vertical="center"/>
    </xf>
    <xf numFmtId="178" fontId="27" fillId="6" borderId="0" xfId="1" applyNumberFormat="1" applyFont="1" applyFill="1" applyBorder="1" applyAlignment="1" applyProtection="1">
      <alignment horizontal="center" vertical="center"/>
    </xf>
    <xf numFmtId="178" fontId="27" fillId="6" borderId="0" xfId="1" applyNumberFormat="1" applyFont="1" applyFill="1" applyBorder="1" applyProtection="1">
      <alignment vertical="center"/>
      <protection locked="0"/>
    </xf>
    <xf numFmtId="178" fontId="27" fillId="6" borderId="0" xfId="1" applyNumberFormat="1" applyFont="1" applyFill="1" applyBorder="1" applyProtection="1">
      <alignment vertical="center"/>
    </xf>
    <xf numFmtId="0" fontId="36" fillId="16" borderId="177" xfId="0" applyFont="1" applyFill="1" applyBorder="1" applyAlignment="1">
      <alignment horizontal="center" vertical="center"/>
    </xf>
    <xf numFmtId="0" fontId="36" fillId="16" borderId="180" xfId="0" applyFont="1" applyFill="1" applyBorder="1" applyAlignment="1">
      <alignment horizontal="center" vertical="center"/>
    </xf>
    <xf numFmtId="41" fontId="36" fillId="16" borderId="181" xfId="1" applyFont="1" applyFill="1" applyBorder="1" applyAlignment="1">
      <alignment horizontal="center" vertical="center"/>
    </xf>
    <xf numFmtId="41" fontId="0" fillId="0" borderId="181" xfId="1" applyFont="1" applyBorder="1">
      <alignment vertical="center"/>
    </xf>
    <xf numFmtId="41" fontId="0" fillId="0" borderId="182" xfId="1" applyFont="1" applyBorder="1">
      <alignment vertical="center"/>
    </xf>
    <xf numFmtId="0" fontId="36" fillId="16" borderId="183" xfId="0" applyFont="1" applyFill="1" applyBorder="1" applyAlignment="1">
      <alignment horizontal="center" vertical="center"/>
    </xf>
    <xf numFmtId="41" fontId="0" fillId="0" borderId="184" xfId="1" applyFont="1" applyBorder="1">
      <alignment vertical="center"/>
    </xf>
    <xf numFmtId="41" fontId="0" fillId="0" borderId="185" xfId="1" applyFont="1" applyBorder="1">
      <alignment vertical="center"/>
    </xf>
    <xf numFmtId="0" fontId="33" fillId="7" borderId="166" xfId="0" applyFont="1" applyFill="1" applyBorder="1" applyAlignment="1" applyProtection="1">
      <alignment horizontal="center" vertical="center" shrinkToFit="1"/>
      <protection locked="0"/>
    </xf>
    <xf numFmtId="41" fontId="58" fillId="0" borderId="0" xfId="1" applyFont="1" applyAlignment="1" applyProtection="1">
      <alignment horizontal="center" vertical="center"/>
      <protection locked="0"/>
    </xf>
    <xf numFmtId="177" fontId="23" fillId="0" borderId="14" xfId="0" applyNumberFormat="1" applyFont="1" applyBorder="1" applyAlignment="1">
      <alignment horizontal="right" vertical="center"/>
    </xf>
    <xf numFmtId="177" fontId="23" fillId="0" borderId="17" xfId="0" applyNumberFormat="1" applyFont="1" applyBorder="1" applyAlignment="1">
      <alignment horizontal="right" vertical="center"/>
    </xf>
    <xf numFmtId="177" fontId="23" fillId="0" borderId="109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8" xfId="0" applyFont="1" applyBorder="1" applyAlignment="1">
      <alignment horizontal="center" vertical="center"/>
    </xf>
    <xf numFmtId="41" fontId="12" fillId="0" borderId="118" xfId="1" applyFont="1" applyFill="1" applyBorder="1" applyAlignment="1" applyProtection="1">
      <alignment horizontal="center" vertical="center"/>
    </xf>
    <xf numFmtId="0" fontId="12" fillId="0" borderId="119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2" fillId="0" borderId="125" xfId="0" applyFont="1" applyBorder="1" applyAlignment="1">
      <alignment horizontal="center" vertical="center"/>
    </xf>
    <xf numFmtId="177" fontId="12" fillId="0" borderId="124" xfId="0" applyNumberFormat="1" applyFont="1" applyBorder="1" applyAlignment="1">
      <alignment horizontal="right" vertical="center" indent="1"/>
    </xf>
    <xf numFmtId="177" fontId="12" fillId="0" borderId="17" xfId="0" applyNumberFormat="1" applyFont="1" applyBorder="1" applyAlignment="1">
      <alignment horizontal="right" vertical="center" indent="1"/>
    </xf>
    <xf numFmtId="177" fontId="12" fillId="0" borderId="109" xfId="0" applyNumberFormat="1" applyFont="1" applyBorder="1" applyAlignment="1">
      <alignment horizontal="right" vertical="center" indent="1"/>
    </xf>
    <xf numFmtId="177" fontId="31" fillId="0" borderId="113" xfId="0" applyNumberFormat="1" applyFont="1" applyBorder="1" applyAlignment="1">
      <alignment horizontal="right" vertical="center" indent="1"/>
    </xf>
    <xf numFmtId="0" fontId="12" fillId="0" borderId="3" xfId="0" applyFont="1" applyBorder="1" applyAlignment="1">
      <alignment horizontal="center" vertical="center"/>
    </xf>
    <xf numFmtId="177" fontId="12" fillId="0" borderId="3" xfId="1" applyNumberFormat="1" applyFont="1" applyFill="1" applyBorder="1" applyAlignment="1" applyProtection="1">
      <alignment horizontal="right" vertical="center" indent="1"/>
    </xf>
    <xf numFmtId="177" fontId="12" fillId="0" borderId="8" xfId="0" applyNumberFormat="1" applyFont="1" applyBorder="1" applyAlignment="1">
      <alignment horizontal="right" vertical="center" indent="1"/>
    </xf>
    <xf numFmtId="177" fontId="12" fillId="0" borderId="3" xfId="1" applyNumberFormat="1" applyFont="1" applyFill="1" applyBorder="1" applyAlignment="1" applyProtection="1">
      <alignment horizontal="center" vertical="center"/>
    </xf>
    <xf numFmtId="177" fontId="12" fillId="0" borderId="14" xfId="0" applyNumberFormat="1" applyFont="1" applyBorder="1" applyAlignment="1">
      <alignment horizontal="right" vertical="center" indent="1"/>
    </xf>
    <xf numFmtId="177" fontId="23" fillId="0" borderId="124" xfId="0" applyNumberFormat="1" applyFont="1" applyBorder="1" applyAlignment="1">
      <alignment horizontal="right" vertical="center"/>
    </xf>
    <xf numFmtId="0" fontId="5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9" fillId="6" borderId="0" xfId="0" applyFont="1" applyFill="1" applyAlignment="1">
      <alignment horizontal="center" vertical="center" shrinkToFit="1"/>
    </xf>
    <xf numFmtId="0" fontId="13" fillId="7" borderId="163" xfId="0" applyFont="1" applyFill="1" applyBorder="1" applyAlignment="1" applyProtection="1">
      <alignment horizontal="center" vertical="center" shrinkToFit="1"/>
      <protection locked="0"/>
    </xf>
    <xf numFmtId="0" fontId="13" fillId="7" borderId="157" xfId="0" applyFont="1" applyFill="1" applyBorder="1" applyAlignment="1" applyProtection="1">
      <alignment horizontal="center" vertical="center" shrinkToFit="1"/>
      <protection locked="0"/>
    </xf>
    <xf numFmtId="0" fontId="13" fillId="7" borderId="160" xfId="0" applyFont="1" applyFill="1" applyBorder="1" applyAlignment="1" applyProtection="1">
      <alignment horizontal="center" vertical="center" shrinkToFit="1"/>
      <protection locked="0"/>
    </xf>
    <xf numFmtId="0" fontId="31" fillId="3" borderId="188" xfId="0" applyFont="1" applyFill="1" applyBorder="1" applyAlignment="1">
      <alignment horizontal="left" vertical="center" wrapText="1"/>
    </xf>
    <xf numFmtId="0" fontId="31" fillId="2" borderId="190" xfId="0" applyFont="1" applyFill="1" applyBorder="1">
      <alignment vertical="center"/>
    </xf>
    <xf numFmtId="0" fontId="31" fillId="0" borderId="186" xfId="0" applyFont="1" applyBorder="1" applyAlignment="1">
      <alignment horizontal="center" vertical="center" wrapText="1"/>
    </xf>
    <xf numFmtId="0" fontId="31" fillId="0" borderId="190" xfId="0" applyFont="1" applyBorder="1" applyAlignment="1">
      <alignment horizontal="center" vertical="center"/>
    </xf>
    <xf numFmtId="0" fontId="36" fillId="15" borderId="190" xfId="0" applyFont="1" applyFill="1" applyBorder="1" applyAlignment="1">
      <alignment horizontal="center" vertical="center"/>
    </xf>
    <xf numFmtId="0" fontId="36" fillId="5" borderId="188" xfId="0" applyFont="1" applyFill="1" applyBorder="1" applyAlignment="1">
      <alignment horizontal="center" vertical="center" wrapText="1"/>
    </xf>
    <xf numFmtId="0" fontId="36" fillId="15" borderId="190" xfId="0" applyFont="1" applyFill="1" applyBorder="1" applyAlignment="1">
      <alignment horizontal="center" vertical="center" wrapText="1"/>
    </xf>
    <xf numFmtId="0" fontId="36" fillId="15" borderId="188" xfId="0" applyFont="1" applyFill="1" applyBorder="1" applyAlignment="1">
      <alignment horizontal="center" vertical="center" wrapText="1"/>
    </xf>
    <xf numFmtId="0" fontId="36" fillId="5" borderId="186" xfId="0" applyFont="1" applyFill="1" applyBorder="1" applyAlignment="1">
      <alignment horizontal="center" vertical="center" shrinkToFit="1"/>
    </xf>
    <xf numFmtId="41" fontId="61" fillId="0" borderId="0" xfId="1" applyFont="1">
      <alignment vertical="center"/>
    </xf>
    <xf numFmtId="41" fontId="0" fillId="0" borderId="0" xfId="0" applyNumberFormat="1">
      <alignment vertical="center"/>
    </xf>
    <xf numFmtId="178" fontId="31" fillId="3" borderId="188" xfId="1" applyNumberFormat="1" applyFont="1" applyFill="1" applyBorder="1" applyAlignment="1" applyProtection="1">
      <alignment horizontal="right" vertical="center" wrapText="1"/>
      <protection locked="0"/>
    </xf>
    <xf numFmtId="178" fontId="31" fillId="3" borderId="188" xfId="1" applyNumberFormat="1" applyFont="1" applyFill="1" applyBorder="1" applyAlignment="1">
      <alignment horizontal="right" vertical="center"/>
    </xf>
    <xf numFmtId="178" fontId="0" fillId="0" borderId="0" xfId="1" applyNumberFormat="1" applyFont="1" applyAlignment="1">
      <alignment horizontal="right" vertical="center" wrapText="1"/>
    </xf>
    <xf numFmtId="178" fontId="0" fillId="0" borderId="0" xfId="1" applyNumberFormat="1" applyFont="1" applyAlignment="1">
      <alignment horizontal="right" vertical="center"/>
    </xf>
    <xf numFmtId="178" fontId="60" fillId="0" borderId="188" xfId="1" applyNumberFormat="1" applyFont="1" applyBorder="1" applyAlignment="1">
      <alignment horizontal="right" vertical="center"/>
    </xf>
    <xf numFmtId="178" fontId="60" fillId="0" borderId="189" xfId="1" applyNumberFormat="1" applyFont="1" applyBorder="1" applyAlignment="1">
      <alignment horizontal="right" vertical="center"/>
    </xf>
    <xf numFmtId="178" fontId="31" fillId="2" borderId="188" xfId="1" applyNumberFormat="1" applyFont="1" applyFill="1" applyBorder="1" applyAlignment="1" applyProtection="1">
      <alignment horizontal="right" vertical="center"/>
      <protection locked="0"/>
    </xf>
    <xf numFmtId="178" fontId="31" fillId="2" borderId="188" xfId="1" applyNumberFormat="1" applyFont="1" applyFill="1" applyBorder="1" applyAlignment="1">
      <alignment horizontal="right" vertical="center"/>
    </xf>
    <xf numFmtId="178" fontId="31" fillId="3" borderId="188" xfId="1" applyNumberFormat="1" applyFont="1" applyFill="1" applyBorder="1" applyAlignment="1" applyProtection="1">
      <alignment horizontal="right" vertical="center"/>
      <protection locked="0"/>
    </xf>
    <xf numFmtId="184" fontId="31" fillId="3" borderId="187" xfId="1" applyNumberFormat="1" applyFont="1" applyFill="1" applyBorder="1" applyAlignment="1">
      <alignment horizontal="right" vertical="center"/>
    </xf>
    <xf numFmtId="185" fontId="31" fillId="2" borderId="188" xfId="1" applyNumberFormat="1" applyFont="1" applyFill="1" applyBorder="1" applyAlignment="1">
      <alignment horizontal="right" vertical="center"/>
    </xf>
    <xf numFmtId="0" fontId="31" fillId="11" borderId="21" xfId="0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183" fontId="31" fillId="11" borderId="21" xfId="0" applyNumberFormat="1" applyFont="1" applyFill="1" applyBorder="1" applyAlignment="1">
      <alignment horizontal="center" vertical="center"/>
    </xf>
    <xf numFmtId="183" fontId="0" fillId="0" borderId="21" xfId="0" applyNumberFormat="1" applyBorder="1">
      <alignment vertical="center"/>
    </xf>
    <xf numFmtId="183" fontId="0" fillId="0" borderId="0" xfId="0" applyNumberFormat="1">
      <alignment vertical="center"/>
    </xf>
    <xf numFmtId="0" fontId="0" fillId="0" borderId="191" xfId="0" applyBorder="1">
      <alignment vertical="center"/>
    </xf>
    <xf numFmtId="183" fontId="0" fillId="0" borderId="191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191" xfId="0" applyBorder="1" applyAlignment="1">
      <alignment horizontal="center" vertical="center"/>
    </xf>
    <xf numFmtId="178" fontId="27" fillId="6" borderId="0" xfId="1" applyNumberFormat="1" applyFont="1" applyFill="1" applyBorder="1" applyAlignment="1" applyProtection="1">
      <alignment horizontal="center" vertical="center"/>
      <protection locked="0"/>
    </xf>
    <xf numFmtId="183" fontId="0" fillId="0" borderId="21" xfId="0" applyNumberFormat="1" applyBorder="1" applyAlignment="1">
      <alignment horizontal="center" vertical="center"/>
    </xf>
    <xf numFmtId="183" fontId="0" fillId="0" borderId="191" xfId="0" applyNumberFormat="1" applyBorder="1" applyAlignment="1">
      <alignment horizontal="right" vertical="center"/>
    </xf>
    <xf numFmtId="183" fontId="60" fillId="4" borderId="21" xfId="0" applyNumberFormat="1" applyFont="1" applyFill="1" applyBorder="1">
      <alignment vertical="center"/>
    </xf>
    <xf numFmtId="178" fontId="28" fillId="3" borderId="100" xfId="1" applyNumberFormat="1" applyFont="1" applyFill="1" applyBorder="1" applyAlignment="1">
      <alignment horizontal="center" vertical="center" shrinkToFit="1"/>
    </xf>
    <xf numFmtId="0" fontId="36" fillId="15" borderId="189" xfId="0" applyFont="1" applyFill="1" applyBorder="1" applyAlignment="1">
      <alignment horizontal="center" vertical="center" wrapText="1"/>
    </xf>
    <xf numFmtId="0" fontId="36" fillId="5" borderId="186" xfId="0" applyFont="1" applyFill="1" applyBorder="1" applyAlignment="1">
      <alignment horizontal="center" vertical="center" wrapText="1"/>
    </xf>
    <xf numFmtId="0" fontId="36" fillId="5" borderId="196" xfId="0" applyFont="1" applyFill="1" applyBorder="1" applyAlignment="1">
      <alignment horizontal="center" vertical="center" wrapText="1"/>
    </xf>
    <xf numFmtId="0" fontId="62" fillId="0" borderId="0" xfId="45">
      <alignment vertical="center"/>
    </xf>
    <xf numFmtId="0" fontId="40" fillId="0" borderId="191" xfId="0" applyFont="1" applyBorder="1" applyAlignment="1">
      <alignment horizontal="center" vertical="center"/>
    </xf>
    <xf numFmtId="183" fontId="40" fillId="0" borderId="191" xfId="0" applyNumberFormat="1" applyFont="1" applyBorder="1" applyAlignment="1">
      <alignment horizontal="right" vertical="center"/>
    </xf>
    <xf numFmtId="183" fontId="64" fillId="0" borderId="21" xfId="0" applyNumberFormat="1" applyFont="1" applyBorder="1">
      <alignment vertical="center"/>
    </xf>
    <xf numFmtId="183" fontId="64" fillId="0" borderId="21" xfId="0" applyNumberFormat="1" applyFont="1" applyBorder="1" applyAlignment="1">
      <alignment horizontal="center" vertical="center"/>
    </xf>
    <xf numFmtId="183" fontId="60" fillId="17" borderId="187" xfId="0" applyNumberFormat="1" applyFont="1" applyFill="1" applyBorder="1" applyAlignment="1">
      <alignment horizontal="right" vertical="center"/>
    </xf>
    <xf numFmtId="183" fontId="60" fillId="17" borderId="195" xfId="0" applyNumberFormat="1" applyFont="1" applyFill="1" applyBorder="1" applyAlignment="1">
      <alignment horizontal="right" vertical="center"/>
    </xf>
    <xf numFmtId="183" fontId="60" fillId="17" borderId="187" xfId="0" applyNumberFormat="1" applyFont="1" applyFill="1" applyBorder="1">
      <alignment vertical="center"/>
    </xf>
    <xf numFmtId="183" fontId="60" fillId="17" borderId="69" xfId="0" applyNumberFormat="1" applyFont="1" applyFill="1" applyBorder="1">
      <alignment vertical="center"/>
    </xf>
    <xf numFmtId="0" fontId="31" fillId="7" borderId="188" xfId="0" applyFont="1" applyFill="1" applyBorder="1" applyAlignment="1">
      <alignment horizontal="center" vertical="center" shrinkToFit="1"/>
    </xf>
    <xf numFmtId="180" fontId="27" fillId="6" borderId="149" xfId="0" applyNumberFormat="1" applyFont="1" applyFill="1" applyBorder="1" applyAlignment="1" applyProtection="1">
      <alignment horizontal="center" vertical="center"/>
      <protection locked="0"/>
    </xf>
    <xf numFmtId="0" fontId="65" fillId="6" borderId="148" xfId="0" applyFont="1" applyFill="1" applyBorder="1" applyAlignment="1" applyProtection="1">
      <alignment vertical="center" shrinkToFit="1"/>
      <protection locked="0"/>
    </xf>
    <xf numFmtId="178" fontId="66" fillId="6" borderId="148" xfId="1" applyNumberFormat="1" applyFont="1" applyFill="1" applyBorder="1" applyAlignment="1" applyProtection="1">
      <alignment vertical="center"/>
      <protection locked="0"/>
    </xf>
    <xf numFmtId="178" fontId="27" fillId="6" borderId="148" xfId="1" applyNumberFormat="1" applyFont="1" applyFill="1" applyBorder="1" applyAlignment="1" applyProtection="1">
      <alignment vertical="center"/>
    </xf>
    <xf numFmtId="178" fontId="12" fillId="6" borderId="102" xfId="1" applyNumberFormat="1" applyFont="1" applyFill="1" applyBorder="1" applyAlignment="1" applyProtection="1">
      <alignment horizontal="left" vertical="center" shrinkToFit="1"/>
      <protection locked="0"/>
    </xf>
    <xf numFmtId="178" fontId="27" fillId="6" borderId="198" xfId="1" applyNumberFormat="1" applyFont="1" applyFill="1" applyBorder="1" applyAlignment="1" applyProtection="1">
      <alignment horizontal="center" vertical="center"/>
    </xf>
    <xf numFmtId="178" fontId="27" fillId="6" borderId="199" xfId="1" applyNumberFormat="1" applyFont="1" applyFill="1" applyBorder="1" applyAlignment="1" applyProtection="1">
      <alignment horizontal="center" vertical="center"/>
    </xf>
    <xf numFmtId="178" fontId="27" fillId="6" borderId="199" xfId="1" applyNumberFormat="1" applyFont="1" applyFill="1" applyBorder="1" applyProtection="1">
      <alignment vertical="center"/>
      <protection locked="0"/>
    </xf>
    <xf numFmtId="178" fontId="27" fillId="6" borderId="199" xfId="1" applyNumberFormat="1" applyFont="1" applyFill="1" applyBorder="1" applyProtection="1">
      <alignment vertical="center"/>
    </xf>
    <xf numFmtId="0" fontId="13" fillId="7" borderId="164" xfId="0" applyFont="1" applyFill="1" applyBorder="1" applyAlignment="1" applyProtection="1">
      <alignment horizontal="center" vertical="center" shrinkToFit="1"/>
      <protection locked="0"/>
    </xf>
    <xf numFmtId="0" fontId="13" fillId="7" borderId="158" xfId="0" applyFont="1" applyFill="1" applyBorder="1" applyAlignment="1" applyProtection="1">
      <alignment horizontal="center" vertical="center" shrinkToFit="1"/>
      <protection locked="0"/>
    </xf>
    <xf numFmtId="0" fontId="13" fillId="14" borderId="157" xfId="0" applyFont="1" applyFill="1" applyBorder="1" applyAlignment="1">
      <alignment horizontal="center" vertical="center" shrinkToFit="1"/>
    </xf>
    <xf numFmtId="0" fontId="13" fillId="7" borderId="0" xfId="0" applyFont="1" applyFill="1" applyAlignment="1">
      <alignment horizontal="center" vertical="center"/>
    </xf>
    <xf numFmtId="0" fontId="41" fillId="7" borderId="157" xfId="0" applyFont="1" applyFill="1" applyBorder="1" applyAlignment="1" applyProtection="1">
      <alignment horizontal="center" vertical="center" shrinkToFit="1"/>
      <protection locked="0"/>
    </xf>
    <xf numFmtId="0" fontId="13" fillId="14" borderId="160" xfId="0" applyFont="1" applyFill="1" applyBorder="1" applyAlignment="1">
      <alignment horizontal="center" vertical="center" shrinkToFit="1"/>
    </xf>
    <xf numFmtId="0" fontId="13" fillId="7" borderId="161" xfId="0" applyFont="1" applyFill="1" applyBorder="1" applyAlignment="1" applyProtection="1">
      <alignment horizontal="center" vertical="center" shrinkToFit="1"/>
      <protection locked="0"/>
    </xf>
    <xf numFmtId="0" fontId="15" fillId="14" borderId="162" xfId="0" applyFont="1" applyFill="1" applyBorder="1" applyAlignment="1">
      <alignment horizontal="center" vertical="center" shrinkToFit="1"/>
    </xf>
    <xf numFmtId="0" fontId="15" fillId="14" borderId="156" xfId="0" applyFont="1" applyFill="1" applyBorder="1" applyAlignment="1">
      <alignment horizontal="center" vertical="center" shrinkToFit="1"/>
    </xf>
    <xf numFmtId="0" fontId="13" fillId="14" borderId="156" xfId="0" applyFont="1" applyFill="1" applyBorder="1" applyAlignment="1">
      <alignment horizontal="center" vertical="center" shrinkToFit="1"/>
    </xf>
    <xf numFmtId="0" fontId="13" fillId="14" borderId="157" xfId="0" applyFont="1" applyFill="1" applyBorder="1" applyAlignment="1" applyProtection="1">
      <alignment horizontal="center" vertical="center" shrinkToFit="1"/>
      <protection locked="0"/>
    </xf>
    <xf numFmtId="0" fontId="13" fillId="14" borderId="159" xfId="0" applyFont="1" applyFill="1" applyBorder="1" applyAlignment="1">
      <alignment horizontal="center" vertical="center" shrinkToFit="1"/>
    </xf>
    <xf numFmtId="0" fontId="33" fillId="14" borderId="155" xfId="0" applyFont="1" applyFill="1" applyBorder="1" applyAlignment="1">
      <alignment horizontal="center" vertical="center" shrinkToFit="1"/>
    </xf>
    <xf numFmtId="184" fontId="60" fillId="0" borderId="196" xfId="1" applyNumberFormat="1" applyFont="1" applyBorder="1" applyAlignment="1">
      <alignment horizontal="right" vertical="center"/>
    </xf>
    <xf numFmtId="186" fontId="0" fillId="0" borderId="0" xfId="0" applyNumberFormat="1">
      <alignment vertical="center"/>
    </xf>
    <xf numFmtId="0" fontId="57" fillId="0" borderId="0" xfId="0" applyFont="1">
      <alignment vertical="center"/>
    </xf>
    <xf numFmtId="0" fontId="36" fillId="0" borderId="0" xfId="0" applyFont="1">
      <alignment vertical="center"/>
    </xf>
    <xf numFmtId="178" fontId="71" fillId="4" borderId="0" xfId="1" applyNumberFormat="1" applyFont="1" applyFill="1" applyAlignment="1" applyProtection="1">
      <alignment horizontal="center" vertical="center"/>
    </xf>
    <xf numFmtId="0" fontId="27" fillId="0" borderId="0" xfId="0" applyFont="1" applyAlignment="1">
      <alignment horizontal="center" vertical="center"/>
    </xf>
    <xf numFmtId="186" fontId="70" fillId="0" borderId="0" xfId="0" applyNumberFormat="1" applyFont="1">
      <alignment vertical="center"/>
    </xf>
    <xf numFmtId="178" fontId="0" fillId="0" borderId="0" xfId="0" applyNumberFormat="1">
      <alignment vertical="center"/>
    </xf>
    <xf numFmtId="0" fontId="67" fillId="0" borderId="201" xfId="0" applyFont="1" applyBorder="1" applyAlignment="1">
      <alignment horizontal="center" vertical="center"/>
    </xf>
    <xf numFmtId="0" fontId="67" fillId="0" borderId="203" xfId="0" applyFont="1" applyBorder="1" applyAlignment="1">
      <alignment horizontal="center" vertical="center"/>
    </xf>
    <xf numFmtId="186" fontId="0" fillId="0" borderId="206" xfId="0" applyNumberFormat="1" applyBorder="1" applyAlignment="1">
      <alignment horizontal="center" vertical="center"/>
    </xf>
    <xf numFmtId="186" fontId="0" fillId="0" borderId="207" xfId="0" applyNumberFormat="1" applyBorder="1" applyAlignment="1">
      <alignment horizontal="center" vertical="center"/>
    </xf>
    <xf numFmtId="186" fontId="0" fillId="0" borderId="211" xfId="0" applyNumberFormat="1" applyBorder="1" applyAlignment="1">
      <alignment horizontal="center" vertical="center"/>
    </xf>
    <xf numFmtId="186" fontId="0" fillId="0" borderId="212" xfId="0" applyNumberForma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72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67" fillId="0" borderId="204" xfId="0" applyFont="1" applyBorder="1" applyAlignment="1">
      <alignment horizontal="center" vertical="center"/>
    </xf>
    <xf numFmtId="0" fontId="67" fillId="0" borderId="202" xfId="0" applyFont="1" applyBorder="1" applyAlignment="1">
      <alignment horizontal="center" vertical="center"/>
    </xf>
    <xf numFmtId="0" fontId="67" fillId="0" borderId="205" xfId="0" applyFont="1" applyBorder="1" applyAlignment="1">
      <alignment horizontal="center" vertical="center"/>
    </xf>
    <xf numFmtId="187" fontId="12" fillId="6" borderId="0" xfId="0" applyNumberFormat="1" applyFont="1" applyFill="1" applyAlignment="1" applyProtection="1">
      <alignment horizontal="left" vertical="center" indent="1"/>
      <protection locked="0"/>
    </xf>
    <xf numFmtId="178" fontId="0" fillId="0" borderId="218" xfId="0" applyNumberFormat="1" applyBorder="1" applyAlignment="1">
      <alignment horizontal="right" vertical="center" indent="1"/>
    </xf>
    <xf numFmtId="178" fontId="0" fillId="0" borderId="217" xfId="0" applyNumberFormat="1" applyBorder="1" applyAlignment="1">
      <alignment horizontal="right" vertical="center" indent="1"/>
    </xf>
    <xf numFmtId="178" fontId="0" fillId="0" borderId="211" xfId="0" applyNumberFormat="1" applyBorder="1" applyAlignment="1">
      <alignment horizontal="right" vertical="center" indent="1"/>
    </xf>
    <xf numFmtId="178" fontId="0" fillId="0" borderId="212" xfId="0" applyNumberFormat="1" applyBorder="1" applyAlignment="1">
      <alignment horizontal="right" vertical="center" indent="1"/>
    </xf>
    <xf numFmtId="178" fontId="0" fillId="0" borderId="214" xfId="0" applyNumberFormat="1" applyBorder="1" applyAlignment="1">
      <alignment horizontal="right" vertical="center" indent="1"/>
    </xf>
    <xf numFmtId="178" fontId="0" fillId="0" borderId="206" xfId="0" applyNumberFormat="1" applyBorder="1" applyAlignment="1">
      <alignment horizontal="right" vertical="center" indent="1"/>
    </xf>
    <xf numFmtId="178" fontId="0" fillId="0" borderId="209" xfId="0" applyNumberFormat="1" applyBorder="1" applyAlignment="1">
      <alignment horizontal="right" vertical="center" indent="1"/>
    </xf>
    <xf numFmtId="178" fontId="0" fillId="0" borderId="207" xfId="0" applyNumberFormat="1" applyBorder="1" applyAlignment="1">
      <alignment horizontal="right" vertical="center" indent="1"/>
    </xf>
    <xf numFmtId="0" fontId="67" fillId="0" borderId="203" xfId="0" applyFont="1" applyBorder="1" applyAlignment="1">
      <alignment horizontal="center" vertical="center"/>
    </xf>
    <xf numFmtId="0" fontId="67" fillId="0" borderId="201" xfId="0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 shrinkToFit="1"/>
    </xf>
    <xf numFmtId="0" fontId="69" fillId="0" borderId="6" xfId="0" applyFont="1" applyBorder="1" applyAlignment="1">
      <alignment horizontal="center" vertical="center" shrinkToFit="1"/>
    </xf>
    <xf numFmtId="0" fontId="69" fillId="0" borderId="4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6" borderId="0" xfId="0" applyFont="1" applyFill="1" applyAlignment="1">
      <alignment horizontal="right" vertical="center"/>
    </xf>
    <xf numFmtId="0" fontId="36" fillId="16" borderId="216" xfId="0" applyFont="1" applyFill="1" applyBorder="1" applyAlignment="1">
      <alignment horizontal="left" vertical="center" indent="1" shrinkToFit="1"/>
    </xf>
    <xf numFmtId="186" fontId="70" fillId="0" borderId="213" xfId="0" applyNumberFormat="1" applyFont="1" applyBorder="1" applyAlignment="1">
      <alignment horizontal="left" vertical="center" indent="1" shrinkToFit="1"/>
    </xf>
    <xf numFmtId="186" fontId="70" fillId="0" borderId="214" xfId="0" applyNumberFormat="1" applyFont="1" applyBorder="1" applyAlignment="1">
      <alignment horizontal="left" vertical="center" indent="1" shrinkToFit="1"/>
    </xf>
    <xf numFmtId="186" fontId="70" fillId="0" borderId="215" xfId="0" applyNumberFormat="1" applyFont="1" applyBorder="1" applyAlignment="1">
      <alignment horizontal="left" vertical="center" indent="1" shrinkToFit="1"/>
    </xf>
    <xf numFmtId="186" fontId="70" fillId="0" borderId="208" xfId="0" applyNumberFormat="1" applyFont="1" applyBorder="1" applyAlignment="1">
      <alignment horizontal="left" vertical="center" indent="1" shrinkToFit="1"/>
    </xf>
    <xf numFmtId="186" fontId="70" fillId="0" borderId="209" xfId="0" applyNumberFormat="1" applyFont="1" applyBorder="1" applyAlignment="1">
      <alignment horizontal="left" vertical="center" indent="1" shrinkToFit="1"/>
    </xf>
    <xf numFmtId="186" fontId="70" fillId="0" borderId="210" xfId="0" applyNumberFormat="1" applyFont="1" applyBorder="1" applyAlignment="1">
      <alignment horizontal="left" vertical="center" indent="1" shrinkToFit="1"/>
    </xf>
    <xf numFmtId="0" fontId="68" fillId="0" borderId="200" xfId="0" applyFont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46" fillId="0" borderId="1" xfId="0" applyFont="1" applyBorder="1" applyAlignment="1">
      <alignment horizontal="left" vertical="center"/>
    </xf>
    <xf numFmtId="0" fontId="23" fillId="0" borderId="105" xfId="0" applyFont="1" applyBorder="1" applyAlignment="1">
      <alignment horizontal="left" vertical="center" indent="1" shrinkToFit="1"/>
    </xf>
    <xf numFmtId="0" fontId="23" fillId="0" borderId="32" xfId="0" applyFont="1" applyBorder="1" applyAlignment="1">
      <alignment horizontal="left" vertical="center" indent="1" shrinkToFit="1"/>
    </xf>
    <xf numFmtId="0" fontId="23" fillId="0" borderId="18" xfId="0" applyFont="1" applyBorder="1" applyAlignment="1">
      <alignment horizontal="left" vertical="center" indent="1" shrinkToFit="1"/>
    </xf>
    <xf numFmtId="0" fontId="23" fillId="0" borderId="19" xfId="0" applyFont="1" applyBorder="1" applyAlignment="1">
      <alignment horizontal="left" vertical="center" indent="1" shrinkToFit="1"/>
    </xf>
    <xf numFmtId="0" fontId="23" fillId="0" borderId="121" xfId="0" applyFont="1" applyBorder="1" applyAlignment="1">
      <alignment horizontal="left" vertical="center" indent="1" shrinkToFit="1"/>
    </xf>
    <xf numFmtId="0" fontId="23" fillId="0" borderId="16" xfId="0" applyFont="1" applyBorder="1" applyAlignment="1">
      <alignment horizontal="left" vertical="center" indent="1" shrinkToFit="1"/>
    </xf>
    <xf numFmtId="177" fontId="23" fillId="0" borderId="16" xfId="1" applyNumberFormat="1" applyFont="1" applyBorder="1" applyAlignment="1">
      <alignment horizontal="right" vertical="center" shrinkToFit="1"/>
    </xf>
    <xf numFmtId="41" fontId="23" fillId="0" borderId="3" xfId="1" applyFont="1" applyBorder="1" applyAlignment="1" applyProtection="1">
      <alignment horizontal="center" vertical="center"/>
    </xf>
    <xf numFmtId="41" fontId="23" fillId="0" borderId="33" xfId="1" applyFont="1" applyBorder="1" applyAlignment="1" applyProtection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116" xfId="0" applyFont="1" applyBorder="1" applyAlignment="1">
      <alignment horizontal="center" vertical="center"/>
    </xf>
    <xf numFmtId="177" fontId="50" fillId="0" borderId="26" xfId="0" applyNumberFormat="1" applyFont="1" applyBorder="1" applyAlignment="1">
      <alignment horizontal="center" vertical="top"/>
    </xf>
    <xf numFmtId="0" fontId="50" fillId="0" borderId="27" xfId="0" applyFont="1" applyBorder="1" applyAlignment="1">
      <alignment horizontal="center" vertical="top"/>
    </xf>
    <xf numFmtId="0" fontId="50" fillId="0" borderId="28" xfId="0" applyFont="1" applyBorder="1" applyAlignment="1">
      <alignment horizontal="center" vertical="top"/>
    </xf>
    <xf numFmtId="0" fontId="50" fillId="0" borderId="29" xfId="0" applyFont="1" applyBorder="1" applyAlignment="1">
      <alignment horizontal="center" vertical="top"/>
    </xf>
    <xf numFmtId="177" fontId="50" fillId="0" borderId="26" xfId="1" applyNumberFormat="1" applyFont="1" applyBorder="1" applyAlignment="1">
      <alignment horizontal="center" vertical="top"/>
    </xf>
    <xf numFmtId="41" fontId="50" fillId="0" borderId="30" xfId="1" applyFont="1" applyBorder="1" applyAlignment="1">
      <alignment horizontal="center" vertical="top"/>
    </xf>
    <xf numFmtId="41" fontId="50" fillId="0" borderId="27" xfId="1" applyFont="1" applyBorder="1" applyAlignment="1">
      <alignment horizontal="center" vertical="top"/>
    </xf>
    <xf numFmtId="41" fontId="50" fillId="0" borderId="28" xfId="1" applyFont="1" applyBorder="1" applyAlignment="1">
      <alignment horizontal="center" vertical="top"/>
    </xf>
    <xf numFmtId="41" fontId="50" fillId="0" borderId="2" xfId="1" applyFont="1" applyBorder="1" applyAlignment="1">
      <alignment horizontal="center" vertical="top"/>
    </xf>
    <xf numFmtId="41" fontId="50" fillId="0" borderId="29" xfId="1" applyFont="1" applyBorder="1" applyAlignment="1">
      <alignment horizontal="center" vertical="top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48" fillId="0" borderId="111" xfId="0" applyFont="1" applyBorder="1" applyAlignment="1">
      <alignment horizontal="center" vertical="center"/>
    </xf>
    <xf numFmtId="0" fontId="48" fillId="0" borderId="112" xfId="0" applyFont="1" applyBorder="1" applyAlignment="1">
      <alignment horizontal="center" vertical="center"/>
    </xf>
    <xf numFmtId="0" fontId="23" fillId="0" borderId="15" xfId="0" applyFont="1" applyBorder="1" applyAlignment="1">
      <alignment horizontal="left" vertical="center" indent="1" shrinkToFit="1"/>
    </xf>
    <xf numFmtId="177" fontId="23" fillId="0" borderId="19" xfId="1" applyNumberFormat="1" applyFont="1" applyBorder="1" applyAlignment="1">
      <alignment horizontal="right" vertical="center" shrinkToFit="1"/>
    </xf>
    <xf numFmtId="177" fontId="23" fillId="0" borderId="107" xfId="1" applyNumberFormat="1" applyFont="1" applyBorder="1" applyAlignment="1">
      <alignment horizontal="right" vertical="center" shrinkToFit="1"/>
    </xf>
    <xf numFmtId="177" fontId="23" fillId="0" borderId="24" xfId="1" applyNumberFormat="1" applyFont="1" applyBorder="1" applyAlignment="1">
      <alignment horizontal="right" vertical="center" shrinkToFit="1"/>
    </xf>
    <xf numFmtId="177" fontId="23" fillId="0" borderId="25" xfId="1" applyNumberFormat="1" applyFont="1" applyBorder="1" applyAlignment="1">
      <alignment horizontal="right" vertical="center" shrinkToFit="1"/>
    </xf>
    <xf numFmtId="177" fontId="23" fillId="0" borderId="31" xfId="1" applyNumberFormat="1" applyFont="1" applyBorder="1" applyAlignment="1">
      <alignment horizontal="right" vertical="center" shrinkToFit="1"/>
    </xf>
    <xf numFmtId="177" fontId="23" fillId="0" borderId="32" xfId="1" applyNumberFormat="1" applyFont="1" applyBorder="1" applyAlignment="1">
      <alignment horizontal="right" vertical="center" shrinkToFit="1"/>
    </xf>
    <xf numFmtId="0" fontId="23" fillId="0" borderId="13" xfId="0" applyFont="1" applyBorder="1" applyAlignment="1">
      <alignment horizontal="left" vertical="center" indent="1" shrinkToFit="1"/>
    </xf>
    <xf numFmtId="0" fontId="23" fillId="0" borderId="31" xfId="0" applyFont="1" applyBorder="1" applyAlignment="1">
      <alignment horizontal="left" vertical="center" indent="1" shrinkToFit="1"/>
    </xf>
    <xf numFmtId="0" fontId="23" fillId="0" borderId="114" xfId="0" applyFont="1" applyBorder="1" applyAlignment="1">
      <alignment horizontal="left" vertical="center" indent="1" shrinkToFit="1"/>
    </xf>
    <xf numFmtId="0" fontId="23" fillId="0" borderId="115" xfId="0" applyFont="1" applyBorder="1" applyAlignment="1">
      <alignment horizontal="left" vertical="center" indent="1" shrinkToFit="1"/>
    </xf>
    <xf numFmtId="0" fontId="23" fillId="0" borderId="3" xfId="0" applyFont="1" applyBorder="1" applyAlignment="1">
      <alignment horizontal="right" vertical="center"/>
    </xf>
    <xf numFmtId="0" fontId="23" fillId="0" borderId="8" xfId="0" applyFont="1" applyBorder="1" applyAlignment="1">
      <alignment horizontal="right" vertical="center"/>
    </xf>
    <xf numFmtId="41" fontId="46" fillId="0" borderId="3" xfId="1" applyFont="1" applyBorder="1" applyAlignment="1">
      <alignment horizontal="center" vertical="center"/>
    </xf>
    <xf numFmtId="41" fontId="46" fillId="0" borderId="33" xfId="1" applyFont="1" applyBorder="1" applyAlignment="1">
      <alignment horizontal="center" vertical="center"/>
    </xf>
    <xf numFmtId="177" fontId="23" fillId="0" borderId="20" xfId="1" applyNumberFormat="1" applyFont="1" applyBorder="1" applyAlignment="1">
      <alignment horizontal="right" vertical="center" indent="1"/>
    </xf>
    <xf numFmtId="177" fontId="23" fillId="0" borderId="23" xfId="1" applyNumberFormat="1" applyFont="1" applyBorder="1" applyAlignment="1">
      <alignment horizontal="right" vertical="center" indent="1"/>
    </xf>
    <xf numFmtId="0" fontId="23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 indent="1" shrinkToFit="1"/>
    </xf>
    <xf numFmtId="41" fontId="23" fillId="0" borderId="118" xfId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1" fontId="48" fillId="0" borderId="94" xfId="1" applyFont="1" applyBorder="1" applyAlignment="1">
      <alignment horizontal="center" vertical="center"/>
    </xf>
    <xf numFmtId="177" fontId="48" fillId="0" borderId="94" xfId="0" applyNumberFormat="1" applyFont="1" applyBorder="1" applyAlignment="1">
      <alignment horizontal="center" vertical="center"/>
    </xf>
    <xf numFmtId="0" fontId="48" fillId="0" borderId="69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 shrinkToFit="1"/>
    </xf>
    <xf numFmtId="0" fontId="23" fillId="0" borderId="110" xfId="0" applyFont="1" applyBorder="1" applyAlignment="1">
      <alignment horizontal="center" vertical="center" shrinkToFit="1"/>
    </xf>
    <xf numFmtId="177" fontId="23" fillId="0" borderId="3" xfId="1" applyNumberFormat="1" applyFont="1" applyBorder="1" applyAlignment="1">
      <alignment horizontal="right" vertical="center" indent="1"/>
    </xf>
    <xf numFmtId="0" fontId="23" fillId="0" borderId="108" xfId="0" applyFont="1" applyBorder="1" applyAlignment="1">
      <alignment horizontal="left" vertical="center" indent="1" shrinkToFit="1"/>
    </xf>
    <xf numFmtId="0" fontId="32" fillId="0" borderId="2" xfId="0" applyFont="1" applyBorder="1" applyAlignment="1">
      <alignment horizontal="center" vertical="center"/>
    </xf>
    <xf numFmtId="177" fontId="23" fillId="0" borderId="122" xfId="1" applyNumberFormat="1" applyFont="1" applyBorder="1" applyAlignment="1">
      <alignment horizontal="right" vertical="center" shrinkToFit="1"/>
    </xf>
    <xf numFmtId="177" fontId="23" fillId="0" borderId="123" xfId="1" applyNumberFormat="1" applyFont="1" applyBorder="1" applyAlignment="1">
      <alignment horizontal="right" vertical="center" shrinkToFit="1"/>
    </xf>
    <xf numFmtId="0" fontId="23" fillId="0" borderId="120" xfId="0" applyFont="1" applyBorder="1" applyAlignment="1">
      <alignment horizontal="left" vertical="center" indent="1" shrinkToFit="1"/>
    </xf>
    <xf numFmtId="176" fontId="23" fillId="7" borderId="5" xfId="0" applyNumberFormat="1" applyFont="1" applyFill="1" applyBorder="1" applyAlignment="1" applyProtection="1">
      <alignment horizontal="center" vertical="center"/>
      <protection locked="0"/>
    </xf>
    <xf numFmtId="41" fontId="31" fillId="0" borderId="94" xfId="1" applyFont="1" applyFill="1" applyBorder="1" applyAlignment="1" applyProtection="1">
      <alignment horizontal="center" vertical="center"/>
    </xf>
    <xf numFmtId="177" fontId="31" fillId="0" borderId="94" xfId="0" applyNumberFormat="1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57" fillId="0" borderId="0" xfId="0" applyFont="1" applyAlignment="1">
      <alignment horizontal="center"/>
    </xf>
    <xf numFmtId="176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1" fontId="12" fillId="0" borderId="118" xfId="1" applyFont="1" applyFill="1" applyBorder="1" applyAlignment="1" applyProtection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20" xfId="0" applyFont="1" applyBorder="1" applyAlignment="1">
      <alignment horizontal="left" vertical="center" indent="1" shrinkToFit="1"/>
    </xf>
    <xf numFmtId="0" fontId="12" fillId="0" borderId="121" xfId="0" applyFont="1" applyBorder="1" applyAlignment="1">
      <alignment horizontal="left" vertical="center" indent="1" shrinkToFit="1"/>
    </xf>
    <xf numFmtId="177" fontId="12" fillId="0" borderId="122" xfId="1" applyNumberFormat="1" applyFont="1" applyFill="1" applyBorder="1" applyAlignment="1" applyProtection="1">
      <alignment horizontal="right" vertical="center" indent="1" shrinkToFit="1"/>
    </xf>
    <xf numFmtId="177" fontId="12" fillId="0" borderId="123" xfId="1" applyNumberFormat="1" applyFont="1" applyFill="1" applyBorder="1" applyAlignment="1" applyProtection="1">
      <alignment horizontal="right" vertical="center" indent="1" shrinkToFit="1"/>
    </xf>
    <xf numFmtId="0" fontId="12" fillId="0" borderId="105" xfId="0" applyFont="1" applyBorder="1" applyAlignment="1">
      <alignment horizontal="left" vertical="center" indent="1" shrinkToFit="1"/>
    </xf>
    <xf numFmtId="0" fontId="12" fillId="0" borderId="32" xfId="0" applyFont="1" applyBorder="1" applyAlignment="1">
      <alignment horizontal="left" vertical="center" indent="1" shrinkToFit="1"/>
    </xf>
    <xf numFmtId="177" fontId="12" fillId="0" borderId="16" xfId="1" applyNumberFormat="1" applyFont="1" applyFill="1" applyBorder="1" applyAlignment="1" applyProtection="1">
      <alignment horizontal="right" vertical="center" indent="1" shrinkToFit="1"/>
    </xf>
    <xf numFmtId="0" fontId="12" fillId="0" borderId="16" xfId="0" applyFont="1" applyBorder="1" applyAlignment="1">
      <alignment horizontal="left" vertical="center" indent="1" shrinkToFit="1"/>
    </xf>
    <xf numFmtId="0" fontId="12" fillId="0" borderId="108" xfId="0" applyFont="1" applyBorder="1" applyAlignment="1">
      <alignment horizontal="left" vertical="center" indent="1" shrinkToFit="1"/>
    </xf>
    <xf numFmtId="0" fontId="12" fillId="0" borderId="18" xfId="0" applyFont="1" applyBorder="1" applyAlignment="1">
      <alignment horizontal="left" vertical="center" indent="1" shrinkToFit="1"/>
    </xf>
    <xf numFmtId="0" fontId="12" fillId="0" borderId="19" xfId="0" applyFont="1" applyBorder="1" applyAlignment="1">
      <alignment horizontal="left" vertical="center" indent="1" shrinkToFit="1"/>
    </xf>
    <xf numFmtId="177" fontId="12" fillId="0" borderId="19" xfId="1" applyNumberFormat="1" applyFont="1" applyFill="1" applyBorder="1" applyAlignment="1" applyProtection="1">
      <alignment horizontal="right" vertical="center" indent="1" shrinkToFit="1"/>
    </xf>
    <xf numFmtId="177" fontId="12" fillId="0" borderId="107" xfId="1" applyNumberFormat="1" applyFont="1" applyFill="1" applyBorder="1" applyAlignment="1" applyProtection="1">
      <alignment horizontal="right" vertical="center" indent="1" shrinkToFit="1"/>
    </xf>
    <xf numFmtId="0" fontId="31" fillId="0" borderId="111" xfId="0" applyFont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/>
    </xf>
    <xf numFmtId="177" fontId="12" fillId="0" borderId="31" xfId="1" applyNumberFormat="1" applyFont="1" applyFill="1" applyBorder="1" applyAlignment="1" applyProtection="1">
      <alignment horizontal="right" vertical="center" indent="1" shrinkToFit="1"/>
    </xf>
    <xf numFmtId="177" fontId="12" fillId="0" borderId="32" xfId="1" applyNumberFormat="1" applyFont="1" applyFill="1" applyBorder="1" applyAlignment="1" applyProtection="1">
      <alignment horizontal="right" vertical="center" indent="1" shrinkToFit="1"/>
    </xf>
    <xf numFmtId="0" fontId="12" fillId="0" borderId="31" xfId="0" applyFont="1" applyBorder="1" applyAlignment="1">
      <alignment horizontal="left" vertical="center" indent="1" shrinkToFit="1"/>
    </xf>
    <xf numFmtId="0" fontId="12" fillId="0" borderId="15" xfId="0" applyFont="1" applyBorder="1" applyAlignment="1">
      <alignment horizontal="left" vertical="center" indent="1" shrinkToFit="1"/>
    </xf>
    <xf numFmtId="0" fontId="12" fillId="0" borderId="3" xfId="0" applyFont="1" applyBorder="1" applyAlignment="1">
      <alignment horizontal="center" vertical="center"/>
    </xf>
    <xf numFmtId="41" fontId="15" fillId="0" borderId="3" xfId="1" applyFont="1" applyFill="1" applyBorder="1" applyAlignment="1" applyProtection="1">
      <alignment horizontal="center" vertical="center"/>
    </xf>
    <xf numFmtId="41" fontId="15" fillId="0" borderId="33" xfId="1" applyFont="1" applyFill="1" applyBorder="1" applyAlignment="1" applyProtection="1">
      <alignment horizontal="center" vertical="center"/>
    </xf>
    <xf numFmtId="0" fontId="12" fillId="0" borderId="76" xfId="0" applyFont="1" applyBorder="1" applyAlignment="1">
      <alignment horizontal="center" vertical="center" shrinkToFit="1"/>
    </xf>
    <xf numFmtId="0" fontId="12" fillId="0" borderId="110" xfId="0" applyFont="1" applyBorder="1" applyAlignment="1">
      <alignment horizontal="center" vertical="center" shrinkToFit="1"/>
    </xf>
    <xf numFmtId="177" fontId="12" fillId="0" borderId="3" xfId="1" applyNumberFormat="1" applyFont="1" applyFill="1" applyBorder="1" applyAlignment="1" applyProtection="1">
      <alignment horizontal="right" vertical="center" indent="1"/>
    </xf>
    <xf numFmtId="177" fontId="12" fillId="0" borderId="20" xfId="1" applyNumberFormat="1" applyFont="1" applyFill="1" applyBorder="1" applyAlignment="1" applyProtection="1">
      <alignment horizontal="right" vertical="center" indent="1"/>
    </xf>
    <xf numFmtId="177" fontId="12" fillId="0" borderId="23" xfId="1" applyNumberFormat="1" applyFont="1" applyFill="1" applyBorder="1" applyAlignment="1" applyProtection="1">
      <alignment horizontal="right" vertical="center" indent="1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114" xfId="0" applyFont="1" applyBorder="1" applyAlignment="1">
      <alignment horizontal="left" vertical="center" indent="1" shrinkToFit="1"/>
    </xf>
    <xf numFmtId="0" fontId="12" fillId="0" borderId="115" xfId="0" applyFont="1" applyBorder="1" applyAlignment="1">
      <alignment horizontal="left" vertical="center" indent="1" shrinkToFit="1"/>
    </xf>
    <xf numFmtId="177" fontId="12" fillId="0" borderId="19" xfId="1" applyNumberFormat="1" applyFont="1" applyFill="1" applyBorder="1" applyAlignment="1" applyProtection="1">
      <alignment horizontal="right" vertical="center" shrinkToFit="1"/>
    </xf>
    <xf numFmtId="177" fontId="12" fillId="0" borderId="107" xfId="1" applyNumberFormat="1" applyFont="1" applyFill="1" applyBorder="1" applyAlignment="1" applyProtection="1">
      <alignment horizontal="right" vertical="center" shrinkToFit="1"/>
    </xf>
    <xf numFmtId="0" fontId="15" fillId="0" borderId="1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41" fontId="12" fillId="0" borderId="3" xfId="1" applyFont="1" applyFill="1" applyBorder="1" applyAlignment="1" applyProtection="1">
      <alignment horizontal="center" vertical="center"/>
    </xf>
    <xf numFmtId="41" fontId="12" fillId="0" borderId="33" xfId="1" applyFont="1" applyFill="1" applyBorder="1" applyAlignment="1" applyProtection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177" fontId="55" fillId="0" borderId="26" xfId="0" applyNumberFormat="1" applyFont="1" applyBorder="1" applyAlignment="1">
      <alignment horizontal="center" vertical="top"/>
    </xf>
    <xf numFmtId="0" fontId="55" fillId="0" borderId="27" xfId="0" applyFont="1" applyBorder="1" applyAlignment="1">
      <alignment horizontal="center" vertical="top"/>
    </xf>
    <xf numFmtId="0" fontId="55" fillId="0" borderId="28" xfId="0" applyFont="1" applyBorder="1" applyAlignment="1">
      <alignment horizontal="center" vertical="top"/>
    </xf>
    <xf numFmtId="0" fontId="55" fillId="0" borderId="29" xfId="0" applyFont="1" applyBorder="1" applyAlignment="1">
      <alignment horizontal="center" vertical="top"/>
    </xf>
    <xf numFmtId="177" fontId="55" fillId="0" borderId="26" xfId="1" applyNumberFormat="1" applyFont="1" applyFill="1" applyBorder="1" applyAlignment="1" applyProtection="1">
      <alignment horizontal="center" vertical="top"/>
    </xf>
    <xf numFmtId="41" fontId="55" fillId="0" borderId="30" xfId="1" applyFont="1" applyFill="1" applyBorder="1" applyAlignment="1" applyProtection="1">
      <alignment horizontal="center" vertical="top"/>
    </xf>
    <xf numFmtId="41" fontId="55" fillId="0" borderId="27" xfId="1" applyFont="1" applyFill="1" applyBorder="1" applyAlignment="1" applyProtection="1">
      <alignment horizontal="center" vertical="top"/>
    </xf>
    <xf numFmtId="41" fontId="55" fillId="0" borderId="28" xfId="1" applyFont="1" applyFill="1" applyBorder="1" applyAlignment="1" applyProtection="1">
      <alignment horizontal="center" vertical="top"/>
    </xf>
    <xf numFmtId="41" fontId="55" fillId="0" borderId="2" xfId="1" applyFont="1" applyFill="1" applyBorder="1" applyAlignment="1" applyProtection="1">
      <alignment horizontal="center" vertical="top"/>
    </xf>
    <xf numFmtId="41" fontId="55" fillId="0" borderId="29" xfId="1" applyFont="1" applyFill="1" applyBorder="1" applyAlignment="1" applyProtection="1">
      <alignment horizontal="center" vertical="top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indent="1" shrinkToFit="1"/>
    </xf>
    <xf numFmtId="0" fontId="12" fillId="0" borderId="13" xfId="0" applyFont="1" applyBorder="1" applyAlignment="1">
      <alignment horizontal="left" vertical="center" indent="1" shrinkToFit="1"/>
    </xf>
    <xf numFmtId="177" fontId="12" fillId="0" borderId="24" xfId="1" applyNumberFormat="1" applyFont="1" applyFill="1" applyBorder="1" applyAlignment="1" applyProtection="1">
      <alignment horizontal="right" vertical="center" indent="1" shrinkToFit="1"/>
    </xf>
    <xf numFmtId="177" fontId="12" fillId="0" borderId="25" xfId="1" applyNumberFormat="1" applyFont="1" applyFill="1" applyBorder="1" applyAlignment="1" applyProtection="1">
      <alignment horizontal="right" vertical="center" indent="1" shrinkToFit="1"/>
    </xf>
    <xf numFmtId="41" fontId="36" fillId="16" borderId="178" xfId="1" applyFont="1" applyFill="1" applyBorder="1" applyAlignment="1">
      <alignment horizontal="center" vertical="center"/>
    </xf>
    <xf numFmtId="41" fontId="36" fillId="16" borderId="179" xfId="1" applyFont="1" applyFill="1" applyBorder="1" applyAlignment="1">
      <alignment horizontal="center" vertical="center"/>
    </xf>
    <xf numFmtId="41" fontId="36" fillId="16" borderId="182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6" fillId="15" borderId="77" xfId="0" applyFont="1" applyFill="1" applyBorder="1" applyAlignment="1">
      <alignment horizontal="center" vertical="center" wrapText="1"/>
    </xf>
    <xf numFmtId="0" fontId="36" fillId="15" borderId="91" xfId="0" applyFont="1" applyFill="1" applyBorder="1" applyAlignment="1">
      <alignment horizontal="center" vertical="center" wrapText="1"/>
    </xf>
    <xf numFmtId="0" fontId="36" fillId="15" borderId="194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 wrapText="1" indent="1"/>
    </xf>
    <xf numFmtId="0" fontId="36" fillId="5" borderId="37" xfId="0" applyFont="1" applyFill="1" applyBorder="1" applyAlignment="1">
      <alignment horizontal="center" vertical="center" wrapText="1"/>
    </xf>
    <xf numFmtId="0" fontId="36" fillId="5" borderId="90" xfId="0" applyFont="1" applyFill="1" applyBorder="1" applyAlignment="1">
      <alignment horizontal="center" vertical="center" wrapText="1"/>
    </xf>
    <xf numFmtId="0" fontId="36" fillId="5" borderId="85" xfId="0" applyFont="1" applyFill="1" applyBorder="1" applyAlignment="1">
      <alignment horizontal="center" vertical="center" wrapText="1"/>
    </xf>
    <xf numFmtId="183" fontId="31" fillId="0" borderId="187" xfId="0" applyNumberFormat="1" applyFont="1" applyBorder="1" applyAlignment="1">
      <alignment horizontal="center" vertical="center" wrapText="1"/>
    </xf>
    <xf numFmtId="183" fontId="31" fillId="0" borderId="197" xfId="0" applyNumberFormat="1" applyFont="1" applyBorder="1" applyAlignment="1">
      <alignment horizontal="center" vertical="center" wrapText="1"/>
    </xf>
    <xf numFmtId="183" fontId="0" fillId="0" borderId="192" xfId="0" applyNumberFormat="1" applyBorder="1" applyAlignment="1">
      <alignment horizontal="right" vertical="center"/>
    </xf>
    <xf numFmtId="183" fontId="0" fillId="0" borderId="193" xfId="0" applyNumberFormat="1" applyBorder="1" applyAlignment="1">
      <alignment horizontal="right" vertical="center"/>
    </xf>
    <xf numFmtId="0" fontId="19" fillId="0" borderId="36" xfId="1" applyNumberFormat="1" applyFont="1" applyFill="1" applyBorder="1" applyAlignment="1" applyProtection="1">
      <alignment horizontal="center" vertical="center"/>
    </xf>
    <xf numFmtId="0" fontId="19" fillId="0" borderId="37" xfId="1" applyNumberFormat="1" applyFont="1" applyFill="1" applyBorder="1" applyAlignment="1" applyProtection="1">
      <alignment horizontal="center" vertical="center"/>
    </xf>
    <xf numFmtId="0" fontId="19" fillId="0" borderId="38" xfId="1" applyNumberFormat="1" applyFont="1" applyFill="1" applyBorder="1" applyAlignment="1" applyProtection="1">
      <alignment horizontal="center" vertical="center"/>
    </xf>
    <xf numFmtId="41" fontId="19" fillId="0" borderId="131" xfId="1" applyFont="1" applyFill="1" applyBorder="1" applyAlignment="1" applyProtection="1">
      <alignment horizontal="center" vertical="center"/>
    </xf>
    <xf numFmtId="41" fontId="19" fillId="0" borderId="90" xfId="1" applyFont="1" applyFill="1" applyBorder="1" applyAlignment="1" applyProtection="1">
      <alignment horizontal="center" vertical="center"/>
    </xf>
    <xf numFmtId="41" fontId="19" fillId="0" borderId="33" xfId="1" applyFont="1" applyFill="1" applyBorder="1" applyAlignment="1" applyProtection="1">
      <alignment horizontal="center" vertical="center"/>
    </xf>
    <xf numFmtId="41" fontId="19" fillId="0" borderId="131" xfId="1" applyFont="1" applyFill="1" applyBorder="1" applyAlignment="1" applyProtection="1">
      <alignment horizontal="left" vertical="center"/>
    </xf>
    <xf numFmtId="41" fontId="19" fillId="0" borderId="90" xfId="1" applyFont="1" applyFill="1" applyBorder="1" applyAlignment="1" applyProtection="1">
      <alignment horizontal="left" vertical="center"/>
    </xf>
    <xf numFmtId="41" fontId="19" fillId="0" borderId="33" xfId="1" applyFont="1" applyFill="1" applyBorder="1" applyAlignment="1" applyProtection="1">
      <alignment horizontal="left" vertical="center"/>
    </xf>
    <xf numFmtId="41" fontId="19" fillId="0" borderId="72" xfId="1" applyFont="1" applyFill="1" applyBorder="1" applyAlignment="1" applyProtection="1">
      <alignment horizontal="center" vertical="center"/>
    </xf>
    <xf numFmtId="41" fontId="19" fillId="0" borderId="85" xfId="1" applyFont="1" applyFill="1" applyBorder="1" applyAlignment="1" applyProtection="1">
      <alignment horizontal="center" vertical="center"/>
    </xf>
    <xf numFmtId="41" fontId="19" fillId="0" borderId="87" xfId="1" applyFont="1" applyFill="1" applyBorder="1" applyAlignment="1" applyProtection="1">
      <alignment horizontal="center" vertical="center"/>
    </xf>
    <xf numFmtId="0" fontId="19" fillId="0" borderId="151" xfId="1" applyNumberFormat="1" applyFont="1" applyFill="1" applyBorder="1" applyAlignment="1" applyProtection="1">
      <alignment horizontal="center" vertical="center"/>
    </xf>
    <xf numFmtId="0" fontId="19" fillId="0" borderId="150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center" vertical="center"/>
    </xf>
    <xf numFmtId="0" fontId="19" fillId="0" borderId="153" xfId="1" applyNumberFormat="1" applyFont="1" applyFill="1" applyBorder="1" applyAlignment="1" applyProtection="1">
      <alignment horizontal="center" vertical="center"/>
    </xf>
    <xf numFmtId="0" fontId="19" fillId="0" borderId="78" xfId="1" applyNumberFormat="1" applyFont="1" applyFill="1" applyBorder="1" applyAlignment="1" applyProtection="1">
      <alignment horizontal="center" vertical="center"/>
    </xf>
    <xf numFmtId="0" fontId="25" fillId="0" borderId="0" xfId="1" applyNumberFormat="1" applyFont="1" applyFill="1" applyBorder="1" applyAlignment="1" applyProtection="1">
      <alignment horizontal="distributed" vertical="center"/>
    </xf>
    <xf numFmtId="0" fontId="25" fillId="7" borderId="0" xfId="1" applyNumberFormat="1" applyFont="1" applyFill="1" applyBorder="1" applyAlignment="1" applyProtection="1">
      <alignment horizontal="center" vertical="center"/>
      <protection locked="0"/>
    </xf>
    <xf numFmtId="0" fontId="25" fillId="0" borderId="94" xfId="1" applyNumberFormat="1" applyFont="1" applyFill="1" applyBorder="1" applyAlignment="1" applyProtection="1">
      <alignment horizontal="right" vertical="center"/>
    </xf>
    <xf numFmtId="0" fontId="25" fillId="0" borderId="69" xfId="1" applyNumberFormat="1" applyFont="1" applyFill="1" applyBorder="1" applyAlignment="1" applyProtection="1">
      <alignment horizontal="right" vertical="center"/>
    </xf>
    <xf numFmtId="0" fontId="18" fillId="0" borderId="94" xfId="1" applyNumberFormat="1" applyFont="1" applyFill="1" applyBorder="1" applyAlignment="1" applyProtection="1">
      <alignment horizontal="right" vertical="center"/>
    </xf>
    <xf numFmtId="0" fontId="18" fillId="0" borderId="69" xfId="1" applyNumberFormat="1" applyFont="1" applyFill="1" applyBorder="1" applyAlignment="1" applyProtection="1">
      <alignment horizontal="right" vertical="center"/>
    </xf>
    <xf numFmtId="0" fontId="19" fillId="0" borderId="39" xfId="1" applyNumberFormat="1" applyFont="1" applyFill="1" applyBorder="1" applyAlignment="1" applyProtection="1">
      <alignment horizontal="center" vertical="center"/>
    </xf>
    <xf numFmtId="0" fontId="19" fillId="0" borderId="26" xfId="1" applyNumberFormat="1" applyFont="1" applyFill="1" applyBorder="1" applyAlignment="1" applyProtection="1">
      <alignment horizontal="left" vertical="center"/>
    </xf>
    <xf numFmtId="0" fontId="19" fillId="0" borderId="126" xfId="1" applyNumberFormat="1" applyFont="1" applyFill="1" applyBorder="1" applyAlignment="1" applyProtection="1">
      <alignment horizontal="left" vertical="center"/>
    </xf>
    <xf numFmtId="0" fontId="19" fillId="0" borderId="76" xfId="1" applyNumberFormat="1" applyFont="1" applyFill="1" applyBorder="1" applyAlignment="1" applyProtection="1">
      <alignment horizontal="left" vertical="center"/>
    </xf>
    <xf numFmtId="0" fontId="19" fillId="0" borderId="82" xfId="1" applyNumberFormat="1" applyFont="1" applyFill="1" applyBorder="1" applyAlignment="1" applyProtection="1">
      <alignment horizontal="left" vertical="center"/>
    </xf>
    <xf numFmtId="41" fontId="21" fillId="10" borderId="92" xfId="1" applyFont="1" applyFill="1" applyBorder="1" applyAlignment="1" applyProtection="1">
      <alignment vertical="center"/>
    </xf>
    <xf numFmtId="41" fontId="21" fillId="10" borderId="74" xfId="1" applyFont="1" applyFill="1" applyBorder="1" applyAlignment="1" applyProtection="1">
      <alignment vertical="center"/>
    </xf>
    <xf numFmtId="0" fontId="19" fillId="0" borderId="77" xfId="1" applyNumberFormat="1" applyFont="1" applyFill="1" applyBorder="1" applyAlignment="1" applyProtection="1">
      <alignment horizontal="center" vertical="center"/>
    </xf>
    <xf numFmtId="0" fontId="19" fillId="0" borderId="93" xfId="1" applyNumberFormat="1" applyFont="1" applyFill="1" applyBorder="1" applyAlignment="1" applyProtection="1">
      <alignment horizontal="center" vertical="center"/>
    </xf>
    <xf numFmtId="0" fontId="19" fillId="0" borderId="91" xfId="1" applyNumberFormat="1" applyFont="1" applyFill="1" applyBorder="1" applyAlignment="1" applyProtection="1">
      <alignment horizontal="center" vertical="center"/>
    </xf>
    <xf numFmtId="0" fontId="19" fillId="0" borderId="75" xfId="1" applyNumberFormat="1" applyFont="1" applyFill="1" applyBorder="1" applyAlignment="1" applyProtection="1">
      <alignment horizontal="center" vertical="center"/>
    </xf>
    <xf numFmtId="0" fontId="19" fillId="0" borderId="29" xfId="1" applyNumberFormat="1" applyFont="1" applyFill="1" applyBorder="1" applyAlignment="1" applyProtection="1">
      <alignment horizontal="center" vertical="center"/>
    </xf>
    <xf numFmtId="0" fontId="19" fillId="0" borderId="40" xfId="1" applyNumberFormat="1" applyFont="1" applyFill="1" applyBorder="1" applyAlignment="1" applyProtection="1">
      <alignment horizontal="center" vertical="center"/>
    </xf>
    <xf numFmtId="41" fontId="21" fillId="10" borderId="80" xfId="1" applyFont="1" applyFill="1" applyBorder="1" applyAlignment="1" applyProtection="1">
      <alignment vertical="center"/>
    </xf>
    <xf numFmtId="41" fontId="21" fillId="10" borderId="28" xfId="1" applyFont="1" applyFill="1" applyBorder="1" applyAlignment="1" applyProtection="1">
      <alignment vertical="center"/>
    </xf>
    <xf numFmtId="0" fontId="19" fillId="0" borderId="66" xfId="1" applyNumberFormat="1" applyFont="1" applyFill="1" applyBorder="1" applyAlignment="1" applyProtection="1">
      <alignment horizontal="center" vertical="center"/>
    </xf>
    <xf numFmtId="41" fontId="21" fillId="10" borderId="91" xfId="1" applyFont="1" applyFill="1" applyBorder="1" applyAlignment="1" applyProtection="1">
      <alignment vertical="center"/>
    </xf>
    <xf numFmtId="41" fontId="21" fillId="10" borderId="40" xfId="1" applyFont="1" applyFill="1" applyBorder="1" applyAlignment="1" applyProtection="1">
      <alignment vertical="center"/>
    </xf>
    <xf numFmtId="0" fontId="19" fillId="0" borderId="86" xfId="1" applyNumberFormat="1" applyFont="1" applyFill="1" applyBorder="1" applyAlignment="1" applyProtection="1">
      <alignment horizontal="center" vertical="center"/>
    </xf>
    <xf numFmtId="0" fontId="19" fillId="0" borderId="146" xfId="1" applyNumberFormat="1" applyFont="1" applyFill="1" applyBorder="1" applyAlignment="1" applyProtection="1">
      <alignment horizontal="center" vertical="center"/>
    </xf>
    <xf numFmtId="0" fontId="19" fillId="0" borderId="126" xfId="1" applyNumberFormat="1" applyFont="1" applyFill="1" applyBorder="1" applyAlignment="1" applyProtection="1">
      <alignment horizontal="center" vertical="center"/>
    </xf>
    <xf numFmtId="0" fontId="19" fillId="0" borderId="88" xfId="1" applyNumberFormat="1" applyFont="1" applyFill="1" applyBorder="1" applyAlignment="1" applyProtection="1">
      <alignment horizontal="center" vertical="center"/>
    </xf>
    <xf numFmtId="0" fontId="19" fillId="0" borderId="65" xfId="1" applyNumberFormat="1" applyFont="1" applyFill="1" applyBorder="1" applyAlignment="1" applyProtection="1">
      <alignment horizontal="center" vertical="center"/>
    </xf>
    <xf numFmtId="0" fontId="19" fillId="0" borderId="82" xfId="1" applyNumberFormat="1" applyFont="1" applyFill="1" applyBorder="1" applyAlignment="1" applyProtection="1">
      <alignment horizontal="center" vertical="center"/>
    </xf>
    <xf numFmtId="0" fontId="19" fillId="0" borderId="72" xfId="1" applyNumberFormat="1" applyFont="1" applyFill="1" applyBorder="1" applyAlignment="1" applyProtection="1">
      <alignment horizontal="center" vertical="center" wrapText="1"/>
    </xf>
    <xf numFmtId="0" fontId="19" fillId="0" borderId="87" xfId="1" applyNumberFormat="1" applyFont="1" applyFill="1" applyBorder="1" applyAlignment="1" applyProtection="1">
      <alignment horizontal="center" vertical="center" wrapText="1"/>
    </xf>
    <xf numFmtId="0" fontId="19" fillId="9" borderId="130" xfId="1" applyNumberFormat="1" applyFont="1" applyFill="1" applyBorder="1" applyAlignment="1" applyProtection="1">
      <alignment horizontal="center" vertical="center"/>
    </xf>
    <xf numFmtId="0" fontId="19" fillId="9" borderId="21" xfId="1" applyNumberFormat="1" applyFont="1" applyFill="1" applyBorder="1" applyAlignment="1" applyProtection="1">
      <alignment horizontal="center" vertical="center"/>
    </xf>
    <xf numFmtId="0" fontId="19" fillId="9" borderId="22" xfId="1" applyNumberFormat="1" applyFont="1" applyFill="1" applyBorder="1" applyAlignment="1" applyProtection="1">
      <alignment horizontal="center" vertical="center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8" fillId="6" borderId="2" xfId="1" applyNumberFormat="1" applyFont="1" applyFill="1" applyBorder="1" applyAlignment="1" applyProtection="1">
      <alignment vertical="center" shrinkToFit="1"/>
    </xf>
    <xf numFmtId="0" fontId="45" fillId="0" borderId="2" xfId="1" applyNumberFormat="1" applyFont="1" applyFill="1" applyBorder="1" applyAlignment="1" applyProtection="1">
      <alignment horizontal="left" vertical="center"/>
    </xf>
    <xf numFmtId="0" fontId="19" fillId="0" borderId="66" xfId="1" applyNumberFormat="1" applyFont="1" applyFill="1" applyBorder="1" applyAlignment="1" applyProtection="1">
      <alignment horizontal="center" vertical="center" wrapText="1"/>
    </xf>
    <xf numFmtId="0" fontId="19" fillId="0" borderId="37" xfId="1" applyNumberFormat="1" applyFont="1" applyFill="1" applyBorder="1" applyAlignment="1" applyProtection="1">
      <alignment horizontal="center" vertical="center" wrapText="1"/>
    </xf>
    <xf numFmtId="0" fontId="19" fillId="0" borderId="38" xfId="1" applyNumberFormat="1" applyFont="1" applyFill="1" applyBorder="1" applyAlignment="1" applyProtection="1">
      <alignment horizontal="center" vertical="center" wrapText="1"/>
    </xf>
    <xf numFmtId="0" fontId="18" fillId="0" borderId="67" xfId="1" applyNumberFormat="1" applyFont="1" applyFill="1" applyBorder="1" applyAlignment="1" applyProtection="1">
      <alignment horizontal="center" vertical="center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8" fillId="0" borderId="83" xfId="1" applyNumberFormat="1" applyFont="1" applyFill="1" applyBorder="1" applyAlignment="1" applyProtection="1">
      <alignment horizontal="center" vertical="center"/>
    </xf>
    <xf numFmtId="0" fontId="18" fillId="0" borderId="70" xfId="1" applyNumberFormat="1" applyFont="1" applyFill="1" applyBorder="1" applyAlignment="1" applyProtection="1">
      <alignment horizontal="center" vertical="center"/>
    </xf>
    <xf numFmtId="0" fontId="18" fillId="0" borderId="35" xfId="1" applyNumberFormat="1" applyFont="1" applyFill="1" applyBorder="1" applyAlignment="1" applyProtection="1">
      <alignment horizontal="center" vertical="center"/>
    </xf>
    <xf numFmtId="0" fontId="18" fillId="0" borderId="84" xfId="1" applyNumberFormat="1" applyFont="1" applyFill="1" applyBorder="1" applyAlignment="1" applyProtection="1">
      <alignment horizontal="center" vertical="center"/>
    </xf>
    <xf numFmtId="0" fontId="19" fillId="0" borderId="71" xfId="1" applyNumberFormat="1" applyFont="1" applyFill="1" applyBorder="1" applyAlignment="1" applyProtection="1">
      <alignment horizontal="center" vertical="center"/>
    </xf>
    <xf numFmtId="0" fontId="19" fillId="0" borderId="73" xfId="1" applyNumberFormat="1" applyFont="1" applyFill="1" applyBorder="1" applyAlignment="1" applyProtection="1">
      <alignment horizontal="center" vertical="center"/>
    </xf>
    <xf numFmtId="0" fontId="19" fillId="0" borderId="131" xfId="1" applyNumberFormat="1" applyFont="1" applyFill="1" applyBorder="1" applyAlignment="1" applyProtection="1">
      <alignment horizontal="center" vertical="center"/>
    </xf>
    <xf numFmtId="0" fontId="19" fillId="0" borderId="33" xfId="1" applyNumberFormat="1" applyFont="1" applyFill="1" applyBorder="1" applyAlignment="1" applyProtection="1">
      <alignment horizontal="center" vertical="center"/>
    </xf>
    <xf numFmtId="0" fontId="19" fillId="0" borderId="26" xfId="1" applyNumberFormat="1" applyFont="1" applyFill="1" applyBorder="1" applyAlignment="1" applyProtection="1">
      <alignment horizontal="center" vertical="center"/>
    </xf>
    <xf numFmtId="0" fontId="19" fillId="0" borderId="85" xfId="1" applyNumberFormat="1" applyFont="1" applyFill="1" applyBorder="1" applyAlignment="1" applyProtection="1">
      <alignment horizontal="center" vertical="center"/>
    </xf>
    <xf numFmtId="0" fontId="19" fillId="0" borderId="87" xfId="1" applyNumberFormat="1" applyFont="1" applyFill="1" applyBorder="1" applyAlignment="1" applyProtection="1">
      <alignment horizontal="center" vertical="center"/>
    </xf>
    <xf numFmtId="41" fontId="19" fillId="9" borderId="131" xfId="1" applyFont="1" applyFill="1" applyBorder="1" applyAlignment="1" applyProtection="1">
      <alignment horizontal="center" vertical="center"/>
    </xf>
    <xf numFmtId="41" fontId="19" fillId="9" borderId="90" xfId="1" applyFont="1" applyFill="1" applyBorder="1" applyAlignment="1" applyProtection="1">
      <alignment horizontal="center" vertical="center"/>
    </xf>
    <xf numFmtId="41" fontId="19" fillId="9" borderId="40" xfId="1" applyFont="1" applyFill="1" applyBorder="1" applyAlignment="1" applyProtection="1">
      <alignment horizontal="center" vertical="center"/>
    </xf>
    <xf numFmtId="0" fontId="19" fillId="0" borderId="70" xfId="1" applyNumberFormat="1" applyFont="1" applyFill="1" applyBorder="1" applyAlignment="1" applyProtection="1">
      <alignment horizontal="center" vertical="center"/>
    </xf>
    <xf numFmtId="0" fontId="19" fillId="0" borderId="35" xfId="1" applyNumberFormat="1" applyFont="1" applyFill="1" applyBorder="1" applyAlignment="1" applyProtection="1">
      <alignment horizontal="center" vertical="center"/>
    </xf>
    <xf numFmtId="0" fontId="19" fillId="0" borderId="68" xfId="1" applyNumberFormat="1" applyFont="1" applyFill="1" applyBorder="1" applyAlignment="1" applyProtection="1">
      <alignment horizontal="center" vertical="center"/>
    </xf>
    <xf numFmtId="0" fontId="19" fillId="0" borderId="96" xfId="1" applyNumberFormat="1" applyFont="1" applyFill="1" applyBorder="1" applyAlignment="1" applyProtection="1">
      <alignment horizontal="center" vertical="center"/>
    </xf>
    <xf numFmtId="0" fontId="19" fillId="0" borderId="2" xfId="1" applyNumberFormat="1" applyFont="1" applyFill="1" applyBorder="1" applyAlignment="1" applyProtection="1">
      <alignment horizontal="center" vertical="center"/>
    </xf>
    <xf numFmtId="0" fontId="19" fillId="0" borderId="34" xfId="1" applyNumberFormat="1" applyFont="1" applyFill="1" applyBorder="1" applyAlignment="1" applyProtection="1">
      <alignment horizontal="center" vertical="center"/>
    </xf>
    <xf numFmtId="0" fontId="19" fillId="0" borderId="30" xfId="1" applyNumberFormat="1" applyFont="1" applyFill="1" applyBorder="1" applyAlignment="1" applyProtection="1">
      <alignment horizontal="center" vertical="center"/>
    </xf>
    <xf numFmtId="0" fontId="19" fillId="0" borderId="27" xfId="1" applyNumberFormat="1" applyFont="1" applyFill="1" applyBorder="1" applyAlignment="1" applyProtection="1">
      <alignment horizontal="center" vertical="center"/>
    </xf>
    <xf numFmtId="0" fontId="19" fillId="0" borderId="89" xfId="1" applyNumberFormat="1" applyFont="1" applyFill="1" applyBorder="1" applyAlignment="1" applyProtection="1">
      <alignment horizontal="center" vertical="center"/>
    </xf>
    <xf numFmtId="0" fontId="19" fillId="0" borderId="21" xfId="1" applyNumberFormat="1" applyFont="1" applyFill="1" applyBorder="1" applyAlignment="1" applyProtection="1">
      <alignment horizontal="center" vertical="center"/>
    </xf>
    <xf numFmtId="0" fontId="19" fillId="0" borderId="23" xfId="1" applyNumberFormat="1" applyFont="1" applyFill="1" applyBorder="1" applyAlignment="1" applyProtection="1">
      <alignment horizontal="center" vertical="center"/>
    </xf>
    <xf numFmtId="0" fontId="42" fillId="0" borderId="129" xfId="0" applyFont="1" applyBorder="1" applyAlignment="1">
      <alignment horizontal="left" vertical="center" shrinkToFit="1"/>
    </xf>
    <xf numFmtId="0" fontId="42" fillId="0" borderId="0" xfId="0" applyFont="1" applyAlignment="1">
      <alignment horizontal="left" vertical="center" shrinkToFit="1"/>
    </xf>
    <xf numFmtId="0" fontId="42" fillId="0" borderId="129" xfId="0" applyFont="1" applyBorder="1" applyAlignment="1">
      <alignment horizontal="left" vertical="center" indent="2" shrinkToFit="1"/>
    </xf>
    <xf numFmtId="0" fontId="42" fillId="0" borderId="0" xfId="0" applyFont="1" applyAlignment="1">
      <alignment horizontal="left" vertical="center" indent="2" shrinkToFit="1"/>
    </xf>
    <xf numFmtId="0" fontId="44" fillId="6" borderId="170" xfId="0" applyFont="1" applyFill="1" applyBorder="1" applyAlignment="1">
      <alignment horizontal="center" vertical="center" shrinkToFit="1"/>
    </xf>
    <xf numFmtId="0" fontId="44" fillId="6" borderId="0" xfId="0" applyFont="1" applyFill="1" applyAlignment="1">
      <alignment horizontal="center" vertical="center" shrinkToFit="1"/>
    </xf>
    <xf numFmtId="0" fontId="43" fillId="0" borderId="170" xfId="0" applyFont="1" applyBorder="1" applyAlignment="1">
      <alignment horizontal="left" vertical="center" shrinkToFit="1"/>
    </xf>
    <xf numFmtId="0" fontId="43" fillId="0" borderId="0" xfId="0" applyFont="1" applyAlignment="1">
      <alignment horizontal="left" vertical="center" shrinkToFit="1"/>
    </xf>
  </cellXfs>
  <cellStyles count="46">
    <cellStyle name="20% - 강조색6 2" xfId="3"/>
    <cellStyle name="40% - 강조색1 2" xfId="4"/>
    <cellStyle name="40% - 강조색2 2" xfId="5"/>
    <cellStyle name="40% - 강조색3 2" xfId="6"/>
    <cellStyle name="40% - 강조색4 2" xfId="7"/>
    <cellStyle name="40% - 강조색5 2" xfId="8"/>
    <cellStyle name="40% - 강조색6 2" xfId="9"/>
    <cellStyle name="60% - 강조색1 2" xfId="10"/>
    <cellStyle name="60% - 강조색2 2" xfId="11"/>
    <cellStyle name="60% - 강조색3 2" xfId="12"/>
    <cellStyle name="60% - 강조색4 2" xfId="13"/>
    <cellStyle name="60% - 강조색5 2" xfId="14"/>
    <cellStyle name="60% - 강조색6 2" xfId="15"/>
    <cellStyle name="강조색1 2" xfId="16"/>
    <cellStyle name="강조색2 2" xfId="17"/>
    <cellStyle name="강조색3 2" xfId="18"/>
    <cellStyle name="강조색4 2" xfId="19"/>
    <cellStyle name="강조색5 2" xfId="20"/>
    <cellStyle name="강조색6 2" xfId="21"/>
    <cellStyle name="경고문 2" xfId="22"/>
    <cellStyle name="계산 2" xfId="23"/>
    <cellStyle name="나쁨 2" xfId="24"/>
    <cellStyle name="메모 2" xfId="25"/>
    <cellStyle name="보통 2" xfId="26"/>
    <cellStyle name="설명 텍스트 2" xfId="27"/>
    <cellStyle name="셀 확인 2" xfId="28"/>
    <cellStyle name="쉼표 [0]" xfId="1" builtinId="6"/>
    <cellStyle name="쉼표 [0] 2" xfId="29"/>
    <cellStyle name="쉼표 [0] 2 2" xfId="44"/>
    <cellStyle name="쉼표 [0] 3" xfId="30"/>
    <cellStyle name="연결된 셀 2" xfId="31"/>
    <cellStyle name="요약 2" xfId="32"/>
    <cellStyle name="입력 2" xfId="33"/>
    <cellStyle name="제목 1 2" xfId="34"/>
    <cellStyle name="제목 2 2" xfId="35"/>
    <cellStyle name="제목 3 2" xfId="36"/>
    <cellStyle name="제목 4 2" xfId="37"/>
    <cellStyle name="제목 5" xfId="38"/>
    <cellStyle name="좋음 2" xfId="39"/>
    <cellStyle name="출력 2" xfId="40"/>
    <cellStyle name="통화 [0]" xfId="43" builtinId="7"/>
    <cellStyle name="표준" xfId="0" builtinId="0"/>
    <cellStyle name="표준 2" xfId="2"/>
    <cellStyle name="표준 3" xfId="41"/>
    <cellStyle name="표준 4" xfId="42"/>
    <cellStyle name="하이퍼링크" xfId="45" builtinId="8"/>
  </cellStyles>
  <dxfs count="53"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ill>
        <patternFill patternType="gray0625">
          <fgColor theme="0"/>
          <bgColor theme="1"/>
        </patternFill>
      </fill>
    </dxf>
    <dxf>
      <fill>
        <patternFill patternType="gray0625">
          <fgColor theme="0"/>
          <bgColor theme="1"/>
        </patternFill>
      </fill>
    </dxf>
    <dxf>
      <font>
        <b/>
        <i val="0"/>
      </font>
      <fill>
        <patternFill patternType="gray0625">
          <fgColor theme="0"/>
          <bgColor theme="1"/>
        </patternFill>
      </fill>
    </dxf>
    <dxf>
      <font>
        <b/>
        <i val="0"/>
      </font>
      <fill>
        <patternFill patternType="gray0625">
          <fgColor theme="0"/>
          <bgColor rgb="FF000000"/>
        </patternFill>
      </fill>
    </dxf>
    <dxf>
      <font>
        <b val="0"/>
        <i val="0"/>
      </font>
      <fill>
        <patternFill patternType="gray0625">
          <fgColor theme="9" tint="0.79998168889431442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gray0625">
          <fgColor theme="0"/>
          <bgColor theme="1" tint="4.9989318521683403E-2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 patternType="gray0625">
          <fgColor theme="0"/>
          <bgColor theme="1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>
          <bgColor theme="0"/>
        </patternFill>
      </fill>
      <border>
        <top style="hair">
          <color auto="1"/>
        </top>
        <vertical/>
        <horizontal/>
      </border>
    </dxf>
    <dxf>
      <fill>
        <patternFill>
          <bgColor theme="0"/>
        </patternFill>
      </fill>
      <border>
        <right style="thin">
          <color theme="0" tint="-0.14996795556505021"/>
        </right>
        <bottom style="thin">
          <color theme="0" tint="-0.14996795556505021"/>
        </bottom>
        <vertical/>
        <horizontal/>
      </border>
    </dxf>
    <dxf>
      <fill>
        <patternFill>
          <bgColor theme="0"/>
        </patternFill>
      </fill>
      <border>
        <left/>
        <right/>
        <bottom/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b val="0"/>
        <i val="0"/>
        <strike val="0"/>
      </font>
      <fill>
        <patternFill>
          <bgColor theme="0"/>
        </patternFill>
      </fill>
      <border>
        <top style="hair">
          <color auto="1"/>
        </top>
        <vertical/>
        <horizontal/>
      </border>
    </dxf>
    <dxf>
      <fill>
        <patternFill>
          <bgColor theme="0"/>
        </patternFill>
      </fill>
      <border>
        <left style="thin">
          <color theme="0" tint="-0.14993743705557422"/>
        </left>
        <bottom style="thin">
          <color theme="0" tint="-0.14996795556505021"/>
        </bottom>
        <vertical/>
        <horizontal/>
      </border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  <border>
        <left/>
        <right/>
        <top/>
        <bottom/>
        <vertical/>
        <horizontal/>
      </border>
    </dxf>
    <dxf>
      <font>
        <b/>
        <i val="0"/>
      </font>
      <fill>
        <patternFill>
          <bgColor theme="3" tint="0.79998168889431442"/>
        </patternFill>
      </fill>
    </dxf>
    <dxf>
      <font>
        <b/>
        <i val="0"/>
        <u/>
      </font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border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맑은 고딕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맑은 고딕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1" readingOrder="0"/>
      <border diagonalUp="0" diagonalDown="0">
        <left style="double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scheme val="minor"/>
      </font>
      <numFmt numFmtId="180" formatCode="m&quot;/&quot;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3" tint="0.39994506668294322"/>
        </top>
        <bottom/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scheme val="minor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14999847407452621"/>
        <name val="맑은 고딕"/>
        <scheme val="minor"/>
      </font>
      <numFmt numFmtId="178" formatCode="#,##0_ ;[Red]\-#,##0\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9900"/>
      <color rgb="FF0000FF"/>
      <color rgb="FFFFFFCC"/>
      <color rgb="FFFFFF99"/>
      <color rgb="FFFFFF66"/>
      <color rgb="FF000000"/>
      <color rgb="FFFF7C80"/>
      <color rgb="FFDDDDDD"/>
      <color rgb="FF99FF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343647</xdr:colOff>
      <xdr:row>3</xdr:row>
      <xdr:rowOff>15687</xdr:rowOff>
    </xdr:from>
    <xdr:to>
      <xdr:col>21</xdr:col>
      <xdr:colOff>47065</xdr:colOff>
      <xdr:row>11</xdr:row>
      <xdr:rowOff>201706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xmlns="" id="{23C3EC37-D13A-4B63-804D-7233C5E70424}"/>
            </a:ext>
          </a:extLst>
        </xdr:cNvPr>
        <xdr:cNvSpPr/>
      </xdr:nvSpPr>
      <xdr:spPr>
        <a:xfrm>
          <a:off x="7373471" y="1054099"/>
          <a:ext cx="6718300" cy="2755901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수입 및 지출결의서를 따로 만들지 마세요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기본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는 자동으로 만들어니까 그냥 출력만 하시면 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회계장부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에서 먼저 수입 내역이나 지출 내역을 입력하신 후 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기본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에서는 해당 일자만 변경하시면 자동으로 결의서가 만들어집니다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동일한 날짜에 지출내역이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17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초과하거나 수입내역이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11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초과하면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추가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 표시됩니다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날짜를 입력하실 때는 간단하게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/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일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"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형태로 입력하세요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예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5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월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12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일인 경우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5/12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입력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날짜를 변경하시고 출력하시면 끝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~~~~~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343647</xdr:colOff>
      <xdr:row>2</xdr:row>
      <xdr:rowOff>44824</xdr:rowOff>
    </xdr:from>
    <xdr:to>
      <xdr:col>21</xdr:col>
      <xdr:colOff>47065</xdr:colOff>
      <xdr:row>3</xdr:row>
      <xdr:rowOff>15688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xmlns="" id="{4B6E16F4-E20B-4856-95FF-CFA7F82973B6}"/>
            </a:ext>
          </a:extLst>
        </xdr:cNvPr>
        <xdr:cNvSpPr/>
      </xdr:nvSpPr>
      <xdr:spPr>
        <a:xfrm>
          <a:off x="7373471" y="762000"/>
          <a:ext cx="67183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69103</xdr:colOff>
      <xdr:row>2</xdr:row>
      <xdr:rowOff>70224</xdr:rowOff>
    </xdr:from>
    <xdr:to>
      <xdr:col>21</xdr:col>
      <xdr:colOff>2615</xdr:colOff>
      <xdr:row>2</xdr:row>
      <xdr:rowOff>298824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xmlns="" id="{3E84B6A2-2509-46DC-836D-78EE0CC93578}"/>
            </a:ext>
          </a:extLst>
        </xdr:cNvPr>
        <xdr:cNvSpPr/>
      </xdr:nvSpPr>
      <xdr:spPr>
        <a:xfrm>
          <a:off x="12739221" y="787400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268941</xdr:colOff>
      <xdr:row>3</xdr:row>
      <xdr:rowOff>299570</xdr:rowOff>
    </xdr:from>
    <xdr:to>
      <xdr:col>21</xdr:col>
      <xdr:colOff>659653</xdr:colOff>
      <xdr:row>7</xdr:row>
      <xdr:rowOff>201705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xmlns="" id="{3F4EABAA-095F-412B-80B3-C444E4E67235}"/>
            </a:ext>
          </a:extLst>
        </xdr:cNvPr>
        <xdr:cNvSpPr/>
      </xdr:nvSpPr>
      <xdr:spPr>
        <a:xfrm>
          <a:off x="7298765" y="1337982"/>
          <a:ext cx="6718300" cy="1187076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동일한 날짜에 지출내역이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17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초과하거나 수입내역이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11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개를 초과하면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결의서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추가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 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에 내용이 표시됩니다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그 외의 경우에는 검은색으로 표시되어 사용하지 않습니다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8</xdr:col>
      <xdr:colOff>268941</xdr:colOff>
      <xdr:row>3</xdr:row>
      <xdr:rowOff>7470</xdr:rowOff>
    </xdr:from>
    <xdr:to>
      <xdr:col>21</xdr:col>
      <xdr:colOff>659653</xdr:colOff>
      <xdr:row>3</xdr:row>
      <xdr:rowOff>299570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xmlns="" id="{CBD64A3C-644A-4E8A-9119-ABD876CFCCB7}"/>
            </a:ext>
          </a:extLst>
        </xdr:cNvPr>
        <xdr:cNvSpPr/>
      </xdr:nvSpPr>
      <xdr:spPr>
        <a:xfrm>
          <a:off x="7298765" y="1045882"/>
          <a:ext cx="67183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19</xdr:col>
      <xdr:colOff>681691</xdr:colOff>
      <xdr:row>3</xdr:row>
      <xdr:rowOff>32870</xdr:rowOff>
    </xdr:from>
    <xdr:to>
      <xdr:col>21</xdr:col>
      <xdr:colOff>615203</xdr:colOff>
      <xdr:row>3</xdr:row>
      <xdr:rowOff>261470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xmlns="" id="{2918AE43-620B-461F-8CA2-F039692A7B05}"/>
            </a:ext>
          </a:extLst>
        </xdr:cNvPr>
        <xdr:cNvSpPr/>
      </xdr:nvSpPr>
      <xdr:spPr>
        <a:xfrm>
          <a:off x="12664515" y="1071282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171450</xdr:rowOff>
    </xdr:from>
    <xdr:to>
      <xdr:col>6</xdr:col>
      <xdr:colOff>38100</xdr:colOff>
      <xdr:row>20</xdr:row>
      <xdr:rowOff>292100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xmlns="" id="{6A28F7E6-7067-4A9F-8347-AA6B686947E2}"/>
            </a:ext>
          </a:extLst>
        </xdr:cNvPr>
        <xdr:cNvSpPr/>
      </xdr:nvSpPr>
      <xdr:spPr>
        <a:xfrm>
          <a:off x="152400" y="4933950"/>
          <a:ext cx="6508750" cy="1708150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수기로 회계장부나 금전출납부 등을 작성하실 때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매월 기장이 끝나면 월합계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연간합계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누계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를 추가로 기장하시고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 다음 장으로 이월하셔야 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이때 월합계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연간합계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잔액을 계산하여야 하는데</a:t>
          </a:r>
          <a:endParaRPr lang="en-US" altLang="ko-KR" sz="1200" b="1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이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Sheet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로 확인하시고 그대로 기장하시면 편리합니다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. (</a:t>
          </a:r>
          <a:r>
            <a:rPr lang="ko-KR" altLang="en-US" sz="1200" b="1" baseline="0">
              <a:solidFill>
                <a:srgbClr val="7030A0"/>
              </a:solidFill>
              <a:latin typeface="+mn-ea"/>
              <a:ea typeface="+mn-ea"/>
            </a:rPr>
            <a:t>계산기가 필요 없어요 </a:t>
          </a:r>
          <a:r>
            <a:rPr lang="en-US" altLang="ko-KR" sz="1200" b="1" baseline="0">
              <a:solidFill>
                <a:srgbClr val="7030A0"/>
              </a:solidFill>
              <a:latin typeface="+mn-ea"/>
              <a:ea typeface="+mn-ea"/>
            </a:rPr>
            <a:t>^^)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152400</xdr:colOff>
      <xdr:row>14</xdr:row>
      <xdr:rowOff>196850</xdr:rowOff>
    </xdr:from>
    <xdr:to>
      <xdr:col>6</xdr:col>
      <xdr:colOff>38100</xdr:colOff>
      <xdr:row>15</xdr:row>
      <xdr:rowOff>171450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xmlns="" id="{10C67ABE-4E62-45A9-B881-D29B1F0663C3}"/>
            </a:ext>
          </a:extLst>
        </xdr:cNvPr>
        <xdr:cNvSpPr/>
      </xdr:nvSpPr>
      <xdr:spPr>
        <a:xfrm>
          <a:off x="152400" y="4641850"/>
          <a:ext cx="650875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1073150</xdr:colOff>
      <xdr:row>14</xdr:row>
      <xdr:rowOff>222250</xdr:rowOff>
    </xdr:from>
    <xdr:to>
      <xdr:col>6</xdr:col>
      <xdr:colOff>6350</xdr:colOff>
      <xdr:row>15</xdr:row>
      <xdr:rowOff>133350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xmlns="" id="{581D3189-06C3-437E-A4A8-A180D4BBD53D}"/>
            </a:ext>
          </a:extLst>
        </xdr:cNvPr>
        <xdr:cNvSpPr/>
      </xdr:nvSpPr>
      <xdr:spPr>
        <a:xfrm>
          <a:off x="5321300" y="4667250"/>
          <a:ext cx="1308100" cy="2286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140803</xdr:colOff>
      <xdr:row>1</xdr:row>
      <xdr:rowOff>40446</xdr:rowOff>
    </xdr:from>
    <xdr:to>
      <xdr:col>30</xdr:col>
      <xdr:colOff>455542</xdr:colOff>
      <xdr:row>6</xdr:row>
      <xdr:rowOff>298173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xmlns="" id="{03F55B58-AA79-40CE-925A-6F96B00DB500}"/>
            </a:ext>
          </a:extLst>
        </xdr:cNvPr>
        <xdr:cNvSpPr/>
      </xdr:nvSpPr>
      <xdr:spPr>
        <a:xfrm>
          <a:off x="14983238" y="338620"/>
          <a:ext cx="5126934" cy="1541531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회계보고서의 관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.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항목은 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&lt;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회계코드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&gt; sheet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에 입력한 내용을 그대로 가져옵니다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회계코드의 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관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은 연한 파랑색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050" b="1" baseline="0">
              <a:solidFill>
                <a:srgbClr val="7030A0"/>
              </a:solidFill>
              <a:latin typeface="+mn-ea"/>
              <a:ea typeface="+mn-ea"/>
            </a:rPr>
            <a:t>연한 주황색으로 표시됩니다</a:t>
          </a:r>
          <a:r>
            <a:rPr lang="en-US" altLang="ko-KR" sz="1050" b="1" baseline="0">
              <a:solidFill>
                <a:srgbClr val="7030A0"/>
              </a:solidFill>
              <a:latin typeface="+mn-ea"/>
              <a:ea typeface="+mn-ea"/>
            </a:rPr>
            <a:t>.</a:t>
          </a:r>
          <a:endParaRPr lang="en-US" altLang="ko-KR" sz="105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수입항목과 지출항목의 연간 예산을 먼저 입력하시고</a:t>
          </a:r>
          <a:endParaRPr lang="en-US" altLang="ko-KR" sz="105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관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연간예산은 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항목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의 합계를 수기 합산해서 입력해주세요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.</a:t>
          </a:r>
        </a:p>
        <a:p>
          <a:pPr algn="l"/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회계보고서 대상기간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시작일자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,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종료일자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)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을 입력하시면</a:t>
          </a:r>
          <a:endParaRPr lang="en-US" altLang="ko-KR" sz="105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 </a:t>
          </a:r>
          <a:r>
            <a:rPr lang="ko-KR" altLang="en-US" sz="1050" b="1">
              <a:solidFill>
                <a:srgbClr val="7030A0"/>
              </a:solidFill>
              <a:latin typeface="+mn-ea"/>
              <a:ea typeface="+mn-ea"/>
            </a:rPr>
            <a:t>회계보고서가 자동생성됩니다</a:t>
          </a:r>
          <a:r>
            <a:rPr lang="en-US" altLang="ko-KR" sz="1050" b="1">
              <a:solidFill>
                <a:srgbClr val="7030A0"/>
              </a:solidFill>
              <a:latin typeface="+mn-ea"/>
              <a:ea typeface="+mn-ea"/>
            </a:rPr>
            <a:t>.</a:t>
          </a:r>
        </a:p>
      </xdr:txBody>
    </xdr:sp>
    <xdr:clientData/>
  </xdr:twoCellAnchor>
  <xdr:twoCellAnchor>
    <xdr:from>
      <xdr:col>13</xdr:col>
      <xdr:colOff>140803</xdr:colOff>
      <xdr:row>0</xdr:row>
      <xdr:rowOff>49695</xdr:rowOff>
    </xdr:from>
    <xdr:to>
      <xdr:col>30</xdr:col>
      <xdr:colOff>463825</xdr:colOff>
      <xdr:row>1</xdr:row>
      <xdr:rowOff>65773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xmlns="" id="{DB288906-D2BF-48A2-81A2-C855080A41DD}"/>
            </a:ext>
          </a:extLst>
        </xdr:cNvPr>
        <xdr:cNvSpPr/>
      </xdr:nvSpPr>
      <xdr:spPr>
        <a:xfrm>
          <a:off x="14983238" y="49695"/>
          <a:ext cx="5135217" cy="314252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28</xdr:col>
      <xdr:colOff>482186</xdr:colOff>
      <xdr:row>0</xdr:row>
      <xdr:rowOff>66812</xdr:rowOff>
    </xdr:from>
    <xdr:to>
      <xdr:col>30</xdr:col>
      <xdr:colOff>421723</xdr:colOff>
      <xdr:row>1</xdr:row>
      <xdr:rowOff>13824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xmlns="" id="{46037403-D8AB-444F-8421-238BA4FDE4B8}"/>
            </a:ext>
          </a:extLst>
        </xdr:cNvPr>
        <xdr:cNvSpPr/>
      </xdr:nvSpPr>
      <xdr:spPr>
        <a:xfrm>
          <a:off x="18761903" y="66812"/>
          <a:ext cx="1314450" cy="245186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330040</xdr:colOff>
      <xdr:row>18</xdr:row>
      <xdr:rowOff>76170</xdr:rowOff>
    </xdr:from>
    <xdr:to>
      <xdr:col>4</xdr:col>
      <xdr:colOff>330400</xdr:colOff>
      <xdr:row>18</xdr:row>
      <xdr:rowOff>76530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잉크 6">
              <a:extLst>
                <a:ext uri="{FF2B5EF4-FFF2-40B4-BE49-F238E27FC236}">
                  <a16:creationId xmlns:a16="http://schemas.microsoft.com/office/drawing/2014/main" xmlns="" id="{601D294A-8957-4FF3-BCB3-1E7250338636}"/>
                </a:ext>
              </a:extLst>
            </xdr14:cNvPr>
            <xdr14:cNvContentPartPr/>
          </xdr14:nvContentPartPr>
          <xdr14:nvPr macro=""/>
          <xdr14:xfrm>
            <a:off x="4775040" y="4324320"/>
            <a:ext cx="360" cy="360"/>
          </xdr14:xfrm>
        </xdr:contentPart>
      </mc:Choice>
      <mc:Fallback xmlns="">
        <xdr:pic>
          <xdr:nvPicPr>
            <xdr:cNvPr id="7" name="잉크 6">
              <a:extLst>
                <a:ext uri="{FF2B5EF4-FFF2-40B4-BE49-F238E27FC236}">
                  <a16:creationId xmlns:a16="http://schemas.microsoft.com/office/drawing/2014/main" id="{601D294A-8957-4FF3-BCB3-1E725033863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766040" y="4315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584060</xdr:colOff>
      <xdr:row>13</xdr:row>
      <xdr:rowOff>18930</xdr:rowOff>
    </xdr:from>
    <xdr:to>
      <xdr:col>2</xdr:col>
      <xdr:colOff>584420</xdr:colOff>
      <xdr:row>13</xdr:row>
      <xdr:rowOff>19290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잉크 7">
              <a:extLst>
                <a:ext uri="{FF2B5EF4-FFF2-40B4-BE49-F238E27FC236}">
                  <a16:creationId xmlns:a16="http://schemas.microsoft.com/office/drawing/2014/main" xmlns="" id="{D941A795-F184-4860-A8F7-0CF3D9F4600D}"/>
                </a:ext>
              </a:extLst>
            </xdr14:cNvPr>
            <xdr14:cNvContentPartPr/>
          </xdr14:nvContentPartPr>
          <xdr14:nvPr macro=""/>
          <xdr14:xfrm>
            <a:off x="2806560" y="3124080"/>
            <a:ext cx="360" cy="360"/>
          </xdr14:xfrm>
        </xdr:contentPart>
      </mc:Choice>
      <mc:Fallback xmlns="">
        <xdr:pic>
          <xdr:nvPicPr>
            <xdr:cNvPr id="8" name="잉크 7">
              <a:extLst>
                <a:ext uri="{FF2B5EF4-FFF2-40B4-BE49-F238E27FC236}">
                  <a16:creationId xmlns:a16="http://schemas.microsoft.com/office/drawing/2014/main" id="{D941A795-F184-4860-A8F7-0CF3D9F4600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797560" y="31150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31670</xdr:colOff>
      <xdr:row>9</xdr:row>
      <xdr:rowOff>196770</xdr:rowOff>
    </xdr:from>
    <xdr:to>
      <xdr:col>5</xdr:col>
      <xdr:colOff>32030</xdr:colOff>
      <xdr:row>9</xdr:row>
      <xdr:rowOff>197130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9" name="잉크 8">
              <a:extLst>
                <a:ext uri="{FF2B5EF4-FFF2-40B4-BE49-F238E27FC236}">
                  <a16:creationId xmlns:a16="http://schemas.microsoft.com/office/drawing/2014/main" xmlns="" id="{76B19930-CB4F-462F-9B61-A407680B83DB}"/>
                </a:ext>
              </a:extLst>
            </xdr14:cNvPr>
            <xdr14:cNvContentPartPr/>
          </xdr14:nvContentPartPr>
          <xdr14:nvPr macro=""/>
          <xdr14:xfrm>
            <a:off x="5587920" y="2387520"/>
            <a:ext cx="360" cy="360"/>
          </xdr14:xfrm>
        </xdr:contentPart>
      </mc:Choice>
      <mc:Fallback xmlns="">
        <xdr:pic>
          <xdr:nvPicPr>
            <xdr:cNvPr id="9" name="잉크 8">
              <a:extLst>
                <a:ext uri="{FF2B5EF4-FFF2-40B4-BE49-F238E27FC236}">
                  <a16:creationId xmlns:a16="http://schemas.microsoft.com/office/drawing/2014/main" id="{76B19930-CB4F-462F-9B61-A407680B83D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578920" y="23785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933330</xdr:colOff>
      <xdr:row>20</xdr:row>
      <xdr:rowOff>120450</xdr:rowOff>
    </xdr:from>
    <xdr:to>
      <xdr:col>3</xdr:col>
      <xdr:colOff>933690</xdr:colOff>
      <xdr:row>20</xdr:row>
      <xdr:rowOff>120810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잉크 9">
              <a:extLst>
                <a:ext uri="{FF2B5EF4-FFF2-40B4-BE49-F238E27FC236}">
                  <a16:creationId xmlns:a16="http://schemas.microsoft.com/office/drawing/2014/main" xmlns="" id="{E288433D-3D6C-4491-855A-14F77D75263C}"/>
                </a:ext>
              </a:extLst>
            </xdr14:cNvPr>
            <xdr14:cNvContentPartPr/>
          </xdr14:nvContentPartPr>
          <xdr14:nvPr macro=""/>
          <xdr14:xfrm>
            <a:off x="4267080" y="4825800"/>
            <a:ext cx="360" cy="360"/>
          </xdr14:xfrm>
        </xdr:contentPart>
      </mc:Choice>
      <mc:Fallback xmlns="">
        <xdr:pic>
          <xdr:nvPicPr>
            <xdr:cNvPr id="10" name="잉크 9">
              <a:extLst>
                <a:ext uri="{FF2B5EF4-FFF2-40B4-BE49-F238E27FC236}">
                  <a16:creationId xmlns:a16="http://schemas.microsoft.com/office/drawing/2014/main" id="{E288433D-3D6C-4491-855A-14F77D75263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58080" y="48168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876380</xdr:colOff>
      <xdr:row>15</xdr:row>
      <xdr:rowOff>222330</xdr:rowOff>
    </xdr:from>
    <xdr:to>
      <xdr:col>2</xdr:col>
      <xdr:colOff>876740</xdr:colOff>
      <xdr:row>15</xdr:row>
      <xdr:rowOff>222690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11" name="잉크 10">
              <a:extLst>
                <a:ext uri="{FF2B5EF4-FFF2-40B4-BE49-F238E27FC236}">
                  <a16:creationId xmlns:a16="http://schemas.microsoft.com/office/drawing/2014/main" xmlns="" id="{FF552DC3-25BA-4B03-B6B1-74AFD61A942A}"/>
                </a:ext>
              </a:extLst>
            </xdr14:cNvPr>
            <xdr14:cNvContentPartPr/>
          </xdr14:nvContentPartPr>
          <xdr14:nvPr macro=""/>
          <xdr14:xfrm>
            <a:off x="3098880" y="3784680"/>
            <a:ext cx="360" cy="360"/>
          </xdr14:xfrm>
        </xdr:contentPart>
      </mc:Choice>
      <mc:Fallback xmlns="">
        <xdr:pic>
          <xdr:nvPicPr>
            <xdr:cNvPr id="11" name="잉크 10">
              <a:extLst>
                <a:ext uri="{FF2B5EF4-FFF2-40B4-BE49-F238E27FC236}">
                  <a16:creationId xmlns:a16="http://schemas.microsoft.com/office/drawing/2014/main" id="{FF552DC3-25BA-4B03-B6B1-74AFD61A942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089880" y="37756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158530</xdr:colOff>
      <xdr:row>6</xdr:row>
      <xdr:rowOff>196770</xdr:rowOff>
    </xdr:from>
    <xdr:to>
      <xdr:col>7</xdr:col>
      <xdr:colOff>158890</xdr:colOff>
      <xdr:row>6</xdr:row>
      <xdr:rowOff>197130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2" name="잉크 11">
              <a:extLst>
                <a:ext uri="{FF2B5EF4-FFF2-40B4-BE49-F238E27FC236}">
                  <a16:creationId xmlns:a16="http://schemas.microsoft.com/office/drawing/2014/main" xmlns="" id="{D8606F2F-B457-4A36-A625-B92CB4E7C3A6}"/>
                </a:ext>
              </a:extLst>
            </xdr14:cNvPr>
            <xdr14:cNvContentPartPr/>
          </xdr14:nvContentPartPr>
          <xdr14:nvPr macro=""/>
          <xdr14:xfrm>
            <a:off x="7937280" y="1701720"/>
            <a:ext cx="360" cy="360"/>
          </xdr14:xfrm>
        </xdr:contentPart>
      </mc:Choice>
      <mc:Fallback xmlns="">
        <xdr:pic>
          <xdr:nvPicPr>
            <xdr:cNvPr id="12" name="잉크 11">
              <a:extLst>
                <a:ext uri="{FF2B5EF4-FFF2-40B4-BE49-F238E27FC236}">
                  <a16:creationId xmlns:a16="http://schemas.microsoft.com/office/drawing/2014/main" id="{D8606F2F-B457-4A36-A625-B92CB4E7C3A6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928280" y="16927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95250</xdr:colOff>
      <xdr:row>20</xdr:row>
      <xdr:rowOff>133350</xdr:rowOff>
    </xdr:from>
    <xdr:to>
      <xdr:col>1</xdr:col>
      <xdr:colOff>1016000</xdr:colOff>
      <xdr:row>24</xdr:row>
      <xdr:rowOff>139700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xmlns="" id="{6D8C1AD1-96B2-418C-B7DC-4B6402D5A4B1}"/>
            </a:ext>
          </a:extLst>
        </xdr:cNvPr>
        <xdr:cNvSpPr/>
      </xdr:nvSpPr>
      <xdr:spPr>
        <a:xfrm>
          <a:off x="95250" y="4838700"/>
          <a:ext cx="2032000" cy="920750"/>
        </a:xfrm>
        <a:prstGeom prst="rect">
          <a:avLst/>
        </a:prstGeom>
        <a:pattFill prst="pct5">
          <a:fgClr>
            <a:srgbClr val="7030A0"/>
          </a:fgClr>
          <a:bgClr>
            <a:schemeClr val="bg1"/>
          </a:bgClr>
        </a:patt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수입항목 중에서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회색 영역은 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lang="ko-KR" altLang="en-US" sz="1200" b="1">
              <a:solidFill>
                <a:srgbClr val="7030A0"/>
              </a:solidFill>
              <a:latin typeface="+mn-ea"/>
              <a:ea typeface="+mn-ea"/>
            </a:rPr>
            <a:t>고정값으로 수정 불가</a:t>
          </a:r>
          <a:endParaRPr lang="en-US" altLang="ko-KR" sz="12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95250</xdr:colOff>
      <xdr:row>19</xdr:row>
      <xdr:rowOff>69850</xdr:rowOff>
    </xdr:from>
    <xdr:to>
      <xdr:col>1</xdr:col>
      <xdr:colOff>1016000</xdr:colOff>
      <xdr:row>20</xdr:row>
      <xdr:rowOff>133350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xmlns="" id="{7981486E-3E69-4BB2-81B8-559CFD46723E}"/>
            </a:ext>
          </a:extLst>
        </xdr:cNvPr>
        <xdr:cNvSpPr/>
      </xdr:nvSpPr>
      <xdr:spPr>
        <a:xfrm>
          <a:off x="95250" y="4546600"/>
          <a:ext cx="2032000" cy="292100"/>
        </a:xfrm>
        <a:prstGeom prst="rect">
          <a:avLst/>
        </a:prstGeom>
        <a:solidFill>
          <a:srgbClr val="7030A0"/>
        </a:solidFill>
        <a:ln>
          <a:solidFill>
            <a:schemeClr val="accent4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1200" b="1">
              <a:solidFill>
                <a:schemeClr val="bg1"/>
              </a:solidFill>
              <a:latin typeface="+mn-ea"/>
              <a:ea typeface="+mn-ea"/>
            </a:rPr>
            <a:t>참고하세요</a:t>
          </a:r>
          <a:endParaRPr lang="en-US" altLang="ko-KR" sz="1200" b="1">
            <a:solidFill>
              <a:schemeClr val="bg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1035050</xdr:colOff>
      <xdr:row>19</xdr:row>
      <xdr:rowOff>88900</xdr:rowOff>
    </xdr:from>
    <xdr:to>
      <xdr:col>1</xdr:col>
      <xdr:colOff>1003300</xdr:colOff>
      <xdr:row>20</xdr:row>
      <xdr:rowOff>101600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xmlns="" id="{F37B930A-3EAD-45B7-84B5-D94F797DE746}"/>
            </a:ext>
          </a:extLst>
        </xdr:cNvPr>
        <xdr:cNvSpPr/>
      </xdr:nvSpPr>
      <xdr:spPr>
        <a:xfrm>
          <a:off x="1035050" y="4565650"/>
          <a:ext cx="1079500" cy="241300"/>
        </a:xfrm>
        <a:prstGeom prst="rect">
          <a:avLst/>
        </a:prstGeom>
        <a:solidFill>
          <a:schemeClr val="bg1"/>
        </a:solidFill>
        <a:ln>
          <a:solidFill>
            <a:schemeClr val="accent4">
              <a:lumMod val="75000"/>
            </a:schemeClr>
          </a:solidFill>
        </a:ln>
        <a:effectLst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ko-KR" sz="1000" b="1" baseline="0">
              <a:solidFill>
                <a:srgbClr val="7030A0"/>
              </a:solidFill>
              <a:latin typeface="+mn-ea"/>
              <a:ea typeface="+mn-ea"/>
            </a:rPr>
            <a:t>from  </a:t>
          </a:r>
          <a:r>
            <a:rPr lang="ko-KR" altLang="en-US" sz="1000" b="1" baseline="0">
              <a:solidFill>
                <a:srgbClr val="7030A0"/>
              </a:solidFill>
              <a:latin typeface="+mn-ea"/>
              <a:ea typeface="+mn-ea"/>
            </a:rPr>
            <a:t>성현생각</a:t>
          </a:r>
          <a:endParaRPr lang="en-US" altLang="ko-KR" sz="1000" b="1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</row>
        <row r="2">
          <cell r="A2">
            <v>43466</v>
          </cell>
        </row>
        <row r="3">
          <cell r="A3">
            <v>43835</v>
          </cell>
        </row>
        <row r="4">
          <cell r="A4">
            <v>43835</v>
          </cell>
        </row>
        <row r="5">
          <cell r="A5">
            <v>43835</v>
          </cell>
        </row>
        <row r="6">
          <cell r="A6">
            <v>43835</v>
          </cell>
        </row>
        <row r="7">
          <cell r="A7">
            <v>43835</v>
          </cell>
        </row>
        <row r="8">
          <cell r="A8">
            <v>43835</v>
          </cell>
        </row>
        <row r="9">
          <cell r="A9">
            <v>43842</v>
          </cell>
        </row>
        <row r="10">
          <cell r="A10">
            <v>43842</v>
          </cell>
        </row>
        <row r="11">
          <cell r="A11">
            <v>43842</v>
          </cell>
        </row>
        <row r="12">
          <cell r="A12">
            <v>43842</v>
          </cell>
        </row>
        <row r="13">
          <cell r="A13">
            <v>43842</v>
          </cell>
        </row>
        <row r="14">
          <cell r="A14">
            <v>43842</v>
          </cell>
        </row>
        <row r="15">
          <cell r="A15">
            <v>43842</v>
          </cell>
        </row>
        <row r="16">
          <cell r="A16">
            <v>43842</v>
          </cell>
        </row>
        <row r="17">
          <cell r="A17">
            <v>43842</v>
          </cell>
        </row>
        <row r="18">
          <cell r="A18">
            <v>43842</v>
          </cell>
        </row>
        <row r="19">
          <cell r="A19">
            <v>43849</v>
          </cell>
        </row>
        <row r="20">
          <cell r="A20">
            <v>43849</v>
          </cell>
        </row>
        <row r="21">
          <cell r="A21">
            <v>43849</v>
          </cell>
        </row>
        <row r="22">
          <cell r="A22">
            <v>43849</v>
          </cell>
        </row>
        <row r="23">
          <cell r="A23">
            <v>43849</v>
          </cell>
        </row>
        <row r="24">
          <cell r="A24">
            <v>43849</v>
          </cell>
        </row>
        <row r="25">
          <cell r="A25">
            <v>43849</v>
          </cell>
        </row>
        <row r="26">
          <cell r="A26">
            <v>43849</v>
          </cell>
        </row>
        <row r="27">
          <cell r="A27">
            <v>43849</v>
          </cell>
        </row>
        <row r="28">
          <cell r="A28">
            <v>43849</v>
          </cell>
        </row>
        <row r="29">
          <cell r="A29">
            <v>43849</v>
          </cell>
        </row>
        <row r="30">
          <cell r="A30">
            <v>43849</v>
          </cell>
        </row>
        <row r="31">
          <cell r="A31">
            <v>43849</v>
          </cell>
        </row>
        <row r="32">
          <cell r="A32">
            <v>43856</v>
          </cell>
        </row>
        <row r="33">
          <cell r="A33">
            <v>43856</v>
          </cell>
        </row>
        <row r="34">
          <cell r="A34">
            <v>43856</v>
          </cell>
        </row>
        <row r="35">
          <cell r="A35">
            <v>43856</v>
          </cell>
        </row>
        <row r="36">
          <cell r="A36">
            <v>43856</v>
          </cell>
        </row>
        <row r="37">
          <cell r="A37">
            <v>43856</v>
          </cell>
        </row>
        <row r="38">
          <cell r="A38">
            <v>43856</v>
          </cell>
        </row>
        <row r="39">
          <cell r="A39">
            <v>43863</v>
          </cell>
        </row>
        <row r="40">
          <cell r="A40">
            <v>43863</v>
          </cell>
        </row>
        <row r="41">
          <cell r="A41">
            <v>43863</v>
          </cell>
        </row>
        <row r="42">
          <cell r="A42">
            <v>43863</v>
          </cell>
        </row>
        <row r="43">
          <cell r="A43">
            <v>43863</v>
          </cell>
        </row>
        <row r="44">
          <cell r="A44">
            <v>43863</v>
          </cell>
        </row>
        <row r="45">
          <cell r="A45">
            <v>43863</v>
          </cell>
        </row>
        <row r="46">
          <cell r="A46">
            <v>43863</v>
          </cell>
        </row>
        <row r="47">
          <cell r="A47">
            <v>43863</v>
          </cell>
        </row>
        <row r="48">
          <cell r="A48">
            <v>43863</v>
          </cell>
        </row>
        <row r="49">
          <cell r="A49">
            <v>43863</v>
          </cell>
        </row>
        <row r="50">
          <cell r="A50">
            <v>43863</v>
          </cell>
        </row>
        <row r="51">
          <cell r="A51">
            <v>43863</v>
          </cell>
        </row>
        <row r="52">
          <cell r="A52">
            <v>43863</v>
          </cell>
        </row>
        <row r="53">
          <cell r="A53">
            <v>43863</v>
          </cell>
        </row>
        <row r="54">
          <cell r="A54">
            <v>43863</v>
          </cell>
        </row>
        <row r="55">
          <cell r="A55">
            <v>43863</v>
          </cell>
        </row>
        <row r="56">
          <cell r="A56">
            <v>43863</v>
          </cell>
        </row>
        <row r="57">
          <cell r="A57">
            <v>43863</v>
          </cell>
        </row>
        <row r="58">
          <cell r="A58">
            <v>43863</v>
          </cell>
        </row>
        <row r="59">
          <cell r="A59">
            <v>43870</v>
          </cell>
        </row>
        <row r="60">
          <cell r="A60">
            <v>43870</v>
          </cell>
        </row>
        <row r="61">
          <cell r="A61">
            <v>43870</v>
          </cell>
        </row>
        <row r="62">
          <cell r="A62">
            <v>43870</v>
          </cell>
        </row>
        <row r="63">
          <cell r="A63">
            <v>43870</v>
          </cell>
        </row>
        <row r="64">
          <cell r="A64">
            <v>43870</v>
          </cell>
        </row>
        <row r="65">
          <cell r="A65">
            <v>43870</v>
          </cell>
        </row>
        <row r="66">
          <cell r="A66">
            <v>43870</v>
          </cell>
        </row>
        <row r="67">
          <cell r="A67">
            <v>43877</v>
          </cell>
        </row>
        <row r="68">
          <cell r="A68">
            <v>43877</v>
          </cell>
        </row>
        <row r="69">
          <cell r="A69">
            <v>43877</v>
          </cell>
        </row>
        <row r="70">
          <cell r="A70">
            <v>43884</v>
          </cell>
        </row>
        <row r="71">
          <cell r="A71">
            <v>43884</v>
          </cell>
        </row>
        <row r="72">
          <cell r="A72">
            <v>43884</v>
          </cell>
        </row>
        <row r="73">
          <cell r="A73">
            <v>43884</v>
          </cell>
        </row>
        <row r="74">
          <cell r="A74">
            <v>43884</v>
          </cell>
        </row>
        <row r="75">
          <cell r="A75">
            <v>43884</v>
          </cell>
        </row>
        <row r="76">
          <cell r="A76">
            <v>43884</v>
          </cell>
        </row>
        <row r="77">
          <cell r="A77">
            <v>43884</v>
          </cell>
        </row>
        <row r="78">
          <cell r="A78">
            <v>43919</v>
          </cell>
        </row>
        <row r="79">
          <cell r="A79">
            <v>43919</v>
          </cell>
        </row>
        <row r="80">
          <cell r="A80">
            <v>43919</v>
          </cell>
        </row>
        <row r="81">
          <cell r="A81">
            <v>43919</v>
          </cell>
        </row>
        <row r="82">
          <cell r="A82">
            <v>43919</v>
          </cell>
        </row>
        <row r="83">
          <cell r="A83">
            <v>43919</v>
          </cell>
        </row>
        <row r="84">
          <cell r="A84">
            <v>43919</v>
          </cell>
        </row>
        <row r="85">
          <cell r="A85">
            <v>43919</v>
          </cell>
        </row>
        <row r="86">
          <cell r="A86">
            <v>43919</v>
          </cell>
        </row>
        <row r="87">
          <cell r="A87">
            <v>43919</v>
          </cell>
        </row>
        <row r="88">
          <cell r="A88">
            <v>43919</v>
          </cell>
        </row>
        <row r="89">
          <cell r="A89">
            <v>43926</v>
          </cell>
        </row>
        <row r="90">
          <cell r="A90">
            <v>43926</v>
          </cell>
        </row>
        <row r="91">
          <cell r="A91">
            <v>43926</v>
          </cell>
        </row>
        <row r="92">
          <cell r="A92">
            <v>43940</v>
          </cell>
        </row>
        <row r="93">
          <cell r="A93">
            <v>43947</v>
          </cell>
        </row>
        <row r="94">
          <cell r="A94">
            <v>43947</v>
          </cell>
        </row>
        <row r="95">
          <cell r="A95">
            <v>43947</v>
          </cell>
        </row>
        <row r="96">
          <cell r="A96">
            <v>43947</v>
          </cell>
        </row>
        <row r="97">
          <cell r="A97">
            <v>43947</v>
          </cell>
        </row>
        <row r="98">
          <cell r="A98">
            <v>43948</v>
          </cell>
        </row>
        <row r="99">
          <cell r="A99">
            <v>43954</v>
          </cell>
        </row>
        <row r="100">
          <cell r="A100">
            <v>43954</v>
          </cell>
        </row>
        <row r="101">
          <cell r="A101">
            <v>43954</v>
          </cell>
        </row>
        <row r="102">
          <cell r="A102">
            <v>43954</v>
          </cell>
        </row>
        <row r="103">
          <cell r="A103">
            <v>43954</v>
          </cell>
        </row>
        <row r="104">
          <cell r="A104">
            <v>43961</v>
          </cell>
        </row>
        <row r="105">
          <cell r="A105">
            <v>43961</v>
          </cell>
        </row>
        <row r="106">
          <cell r="A106">
            <v>43961</v>
          </cell>
        </row>
        <row r="107">
          <cell r="A107">
            <v>43968</v>
          </cell>
        </row>
        <row r="108">
          <cell r="A108">
            <v>43968</v>
          </cell>
        </row>
        <row r="109">
          <cell r="A109">
            <v>43968</v>
          </cell>
        </row>
        <row r="110">
          <cell r="A110">
            <v>43968</v>
          </cell>
        </row>
        <row r="111">
          <cell r="A111">
            <v>43968</v>
          </cell>
        </row>
        <row r="112">
          <cell r="A112">
            <v>43968</v>
          </cell>
        </row>
        <row r="113">
          <cell r="A113">
            <v>43968</v>
          </cell>
        </row>
        <row r="114">
          <cell r="A114">
            <v>43968</v>
          </cell>
        </row>
        <row r="115">
          <cell r="A115">
            <v>43968</v>
          </cell>
        </row>
        <row r="116">
          <cell r="A116">
            <v>43968</v>
          </cell>
        </row>
        <row r="117">
          <cell r="A117">
            <v>43968</v>
          </cell>
        </row>
        <row r="118">
          <cell r="A118">
            <v>43968</v>
          </cell>
        </row>
        <row r="119">
          <cell r="A119">
            <v>43968</v>
          </cell>
        </row>
        <row r="120">
          <cell r="A120">
            <v>43968</v>
          </cell>
        </row>
        <row r="121">
          <cell r="A121">
            <v>43968</v>
          </cell>
        </row>
        <row r="122">
          <cell r="A122">
            <v>43975</v>
          </cell>
        </row>
        <row r="123">
          <cell r="A123">
            <v>43982</v>
          </cell>
        </row>
        <row r="124">
          <cell r="A124">
            <v>43982</v>
          </cell>
        </row>
        <row r="125">
          <cell r="A125">
            <v>43982</v>
          </cell>
        </row>
        <row r="126">
          <cell r="A126">
            <v>43982</v>
          </cell>
        </row>
        <row r="127">
          <cell r="A127">
            <v>43982</v>
          </cell>
        </row>
        <row r="128">
          <cell r="A128">
            <v>43982</v>
          </cell>
        </row>
        <row r="129">
          <cell r="A129">
            <v>43989</v>
          </cell>
        </row>
        <row r="130">
          <cell r="A130">
            <v>43989</v>
          </cell>
        </row>
        <row r="131">
          <cell r="A131">
            <v>43989</v>
          </cell>
        </row>
        <row r="132">
          <cell r="A132">
            <v>43989</v>
          </cell>
        </row>
        <row r="133">
          <cell r="A133">
            <v>43989</v>
          </cell>
        </row>
        <row r="134">
          <cell r="A134">
            <v>43989</v>
          </cell>
        </row>
        <row r="135">
          <cell r="A135">
            <v>43996</v>
          </cell>
        </row>
        <row r="136">
          <cell r="A136">
            <v>43996</v>
          </cell>
        </row>
        <row r="137">
          <cell r="A137">
            <v>44003</v>
          </cell>
        </row>
        <row r="138">
          <cell r="A138">
            <v>44003</v>
          </cell>
        </row>
        <row r="139">
          <cell r="A139">
            <v>44003</v>
          </cell>
        </row>
        <row r="140">
          <cell r="A140">
            <v>44010</v>
          </cell>
        </row>
        <row r="141">
          <cell r="A141">
            <v>44010</v>
          </cell>
        </row>
        <row r="142">
          <cell r="A142">
            <v>44010</v>
          </cell>
        </row>
        <row r="143">
          <cell r="A143">
            <v>44010</v>
          </cell>
        </row>
        <row r="144">
          <cell r="A144">
            <v>44010</v>
          </cell>
        </row>
        <row r="145">
          <cell r="A145">
            <v>44010</v>
          </cell>
        </row>
        <row r="146">
          <cell r="A146">
            <v>44010</v>
          </cell>
        </row>
        <row r="147">
          <cell r="A147">
            <v>44010</v>
          </cell>
        </row>
        <row r="148">
          <cell r="A148">
            <v>44010</v>
          </cell>
        </row>
        <row r="149">
          <cell r="A149">
            <v>44010</v>
          </cell>
        </row>
        <row r="150">
          <cell r="A150">
            <v>44010</v>
          </cell>
        </row>
        <row r="151">
          <cell r="A151">
            <v>44017</v>
          </cell>
        </row>
        <row r="152">
          <cell r="A152">
            <v>44017</v>
          </cell>
        </row>
        <row r="153">
          <cell r="A153">
            <v>44017</v>
          </cell>
        </row>
        <row r="154">
          <cell r="A154">
            <v>44017</v>
          </cell>
        </row>
        <row r="155">
          <cell r="A155">
            <v>44017</v>
          </cell>
        </row>
        <row r="156">
          <cell r="A156">
            <v>44017</v>
          </cell>
        </row>
        <row r="157">
          <cell r="A157">
            <v>44017</v>
          </cell>
        </row>
        <row r="158">
          <cell r="A158">
            <v>44017</v>
          </cell>
        </row>
        <row r="159">
          <cell r="A159">
            <v>44024</v>
          </cell>
        </row>
        <row r="160">
          <cell r="A160">
            <v>44024</v>
          </cell>
        </row>
        <row r="161">
          <cell r="A161">
            <v>44024</v>
          </cell>
        </row>
        <row r="162">
          <cell r="A162">
            <v>44024</v>
          </cell>
        </row>
        <row r="163">
          <cell r="A163">
            <v>44024</v>
          </cell>
        </row>
        <row r="164">
          <cell r="A164">
            <v>44024</v>
          </cell>
        </row>
        <row r="165">
          <cell r="A165">
            <v>44024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2.82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3.32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3.828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6.17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24575,'0'0'-8191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6.60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29T10:54:17.97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0 0 24575</inkml:trace>
</inkml:ink>
</file>

<file path=xl/tables/table1.xml><?xml version="1.0" encoding="utf-8"?>
<table xmlns="http://schemas.openxmlformats.org/spreadsheetml/2006/main" id="1" name="표1" displayName="표1" ref="A1:N3" totalsRowShown="0" headerRowDxfId="49" dataDxfId="48" tableBorderDxfId="47" headerRowCellStyle="쉼표 [0]" dataCellStyle="쉼표 [0]">
  <tableColumns count="14">
    <tableColumn id="1" name="일  자" dataDxfId="46"/>
    <tableColumn id="2" name="적   요" dataDxfId="45"/>
    <tableColumn id="3" name="수입금액" dataDxfId="44" dataCellStyle="쉼표 [0]"/>
    <tableColumn id="4" name="지출금액" dataDxfId="43" dataCellStyle="쉼표 [0]"/>
    <tableColumn id="5" name="잔  액" dataDxfId="42" dataCellStyle="쉼표 [0]">
      <calculatedColumnFormula>IF(ROW(E2)=2,C2-D2,E1+C2-D2)</calculatedColumnFormula>
    </tableColumn>
    <tableColumn id="6" name="비   고" dataDxfId="41" dataCellStyle="쉼표 [0]"/>
    <tableColumn id="7" name="수입/지출" dataDxfId="40" dataCellStyle="쉼표 [0]">
      <calculatedColumnFormula>IF(ISBLANK(C2),"지출항목","수입항목")</calculatedColumnFormula>
    </tableColumn>
    <tableColumn id="8" name="회계코드위치" dataDxfId="39" dataCellStyle="쉼표 [0]">
      <calculatedColumnFormula>IF(회계장부!$G2="수입항목",0,25)</calculatedColumnFormula>
    </tableColumn>
    <tableColumn id="9" name="관" dataDxfId="38" dataCellStyle="쉼표 [0]"/>
    <tableColumn id="10" name="항목" dataDxfId="37" dataCellStyle="쉼표 [0]"/>
    <tableColumn id="14" name="처리완료" dataDxfId="36" dataCellStyle="쉼표 [0]"/>
    <tableColumn id="11" name="수입누적구분" dataDxfId="35" dataCellStyle="쉼표 [0]">
      <calculatedColumnFormula>IF(G2="수입항목",IF(I2=헌금회비구분,I2,IF(I2="교회보조금","교회보조금","기타")),"")</calculatedColumnFormula>
    </tableColumn>
    <tableColumn id="12" name="월" dataDxfId="34" dataCellStyle="쉼표 [0]">
      <calculatedColumnFormula>MONTH(A2)</calculatedColumnFormula>
    </tableColumn>
    <tableColumn id="15" name="출력순서" dataDxfId="33" dataCellStyle="쉼표 [0]">
      <calculatedColumnFormula>IF(M2=출력월,COUNTIFS(OFFSET(M$1,,,ROW(M2),1),출력월),0)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anking.imbank.co.kr/fst_ebz_sch_hp_main.act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Q3"/>
  <sheetViews>
    <sheetView zoomScale="85" zoomScaleNormal="85" workbookViewId="0">
      <pane ySplit="1" topLeftCell="A2" activePane="bottomLeft" state="frozen"/>
      <selection activeCell="H5" sqref="H5:H6"/>
      <selection pane="bottomLeft" activeCell="G6" sqref="G6"/>
    </sheetView>
  </sheetViews>
  <sheetFormatPr defaultColWidth="9" defaultRowHeight="24" customHeight="1"/>
  <cols>
    <col min="1" max="1" width="10.69921875" style="37" customWidth="1"/>
    <col min="2" max="2" width="47.8984375" style="46" customWidth="1"/>
    <col min="3" max="4" width="17.3984375" style="38" customWidth="1"/>
    <col min="5" max="5" width="19.09765625" style="40" customWidth="1"/>
    <col min="6" max="6" width="30.5" style="39" customWidth="1"/>
    <col min="7" max="7" width="13.3984375" style="175" bestFit="1" customWidth="1"/>
    <col min="8" max="8" width="14.19921875" style="175" hidden="1" customWidth="1"/>
    <col min="9" max="9" width="21.19921875" style="176" bestFit="1" customWidth="1"/>
    <col min="10" max="10" width="27.8984375" style="176" customWidth="1"/>
    <col min="11" max="11" width="13.19921875" style="246" customWidth="1"/>
    <col min="12" max="12" width="15.09765625" style="177" customWidth="1"/>
    <col min="13" max="13" width="8.5" style="175" customWidth="1"/>
    <col min="14" max="14" width="9.59765625" style="291" customWidth="1"/>
    <col min="15" max="16" width="9" style="36"/>
    <col min="17" max="17" width="35.3984375" style="36" customWidth="1"/>
    <col min="18" max="16384" width="9" style="36"/>
  </cols>
  <sheetData>
    <row r="1" spans="1:17" s="35" customFormat="1" ht="24" customHeight="1" thickBot="1">
      <c r="A1" s="74" t="s">
        <v>1</v>
      </c>
      <c r="B1" s="69" t="s">
        <v>2</v>
      </c>
      <c r="C1" s="70" t="s">
        <v>3</v>
      </c>
      <c r="D1" s="70" t="s">
        <v>4</v>
      </c>
      <c r="E1" s="71" t="s">
        <v>33</v>
      </c>
      <c r="F1" s="250" t="s">
        <v>5</v>
      </c>
      <c r="G1" s="168" t="s">
        <v>8</v>
      </c>
      <c r="H1" s="169" t="s">
        <v>90</v>
      </c>
      <c r="I1" s="170" t="s">
        <v>7</v>
      </c>
      <c r="J1" s="170" t="s">
        <v>6</v>
      </c>
      <c r="K1" s="170" t="s">
        <v>182</v>
      </c>
      <c r="L1" s="169" t="s">
        <v>9</v>
      </c>
      <c r="M1" s="169" t="s">
        <v>10</v>
      </c>
      <c r="N1" s="290" t="s">
        <v>208</v>
      </c>
      <c r="Q1" s="187"/>
    </row>
    <row r="2" spans="1:17" ht="24" customHeight="1" thickTop="1" thickBot="1">
      <c r="A2" s="75">
        <f>DATE(회계년도,1,1)</f>
        <v>45658</v>
      </c>
      <c r="B2" s="72" t="s">
        <v>198</v>
      </c>
      <c r="C2" s="73">
        <v>1500000</v>
      </c>
      <c r="D2" s="73"/>
      <c r="E2" s="73">
        <f t="shared" ref="E2" si="0">IF(ROW(E2)=2,C2-D2,E1+C2-D2)</f>
        <v>1500000</v>
      </c>
      <c r="F2" s="41"/>
      <c r="G2" s="171" t="str">
        <f t="shared" ref="G2" si="1">IF(ISBLANK(C2),"지출항목","수입항목")</f>
        <v>수입항목</v>
      </c>
      <c r="H2" s="172">
        <f>IF(회계장부!$G2="수입항목",0,25)</f>
        <v>0</v>
      </c>
      <c r="I2" s="173" t="s">
        <v>91</v>
      </c>
      <c r="J2" s="174" t="s">
        <v>91</v>
      </c>
      <c r="K2" s="172" t="s">
        <v>183</v>
      </c>
      <c r="L2" s="174" t="str">
        <f t="shared" ref="L2" si="2">IF(G2="수입항목",IF(I2=헌금회비구분,I2,IF(I2="교회보조금","교회보조금","기타")),"")</f>
        <v>기타</v>
      </c>
      <c r="M2" s="172">
        <f t="shared" ref="M2" si="3">MONTH(A2)</f>
        <v>1</v>
      </c>
      <c r="N2" s="175">
        <f ca="1">IF(M2=출력월,COUNTIFS(OFFSET(M$1,,,ROW(M2),1),출력월),0)</f>
        <v>1</v>
      </c>
    </row>
    <row r="3" spans="1:17" ht="24" customHeight="1" thickTop="1">
      <c r="A3" s="264">
        <v>45662</v>
      </c>
      <c r="B3" s="265" t="s">
        <v>213</v>
      </c>
      <c r="C3" s="266"/>
      <c r="D3" s="266">
        <v>30000</v>
      </c>
      <c r="E3" s="267">
        <f>IF(ROW(E3)=2,C3-D3,E2+C3-D3)</f>
        <v>1470000</v>
      </c>
      <c r="F3" s="268"/>
      <c r="G3" s="269" t="str">
        <f>IF(ISBLANK(C3),"지출항목","수입항목")</f>
        <v>지출항목</v>
      </c>
      <c r="H3" s="270">
        <f>IF(회계장부!$G3="수입항목",0,25)</f>
        <v>25</v>
      </c>
      <c r="I3" s="271" t="s">
        <v>220</v>
      </c>
      <c r="J3" s="271" t="s">
        <v>212</v>
      </c>
      <c r="K3" s="172" t="s">
        <v>183</v>
      </c>
      <c r="L3" s="272" t="str">
        <f>IF(G3="수입항목",IF(I3=헌금회비구분,I3,IF(I3="교회보조금","교회보조금","기타")),"")</f>
        <v/>
      </c>
      <c r="M3" s="270">
        <f>MONTH(A3)</f>
        <v>1</v>
      </c>
      <c r="N3" s="175">
        <f ca="1">IF(M3=출력월,COUNTIFS(OFFSET(M$1,,,ROW(M3),1),출력월),0)</f>
        <v>2</v>
      </c>
    </row>
  </sheetData>
  <phoneticPr fontId="2" type="noConversion"/>
  <conditionalFormatting sqref="C2 A3:N1048576">
    <cfRule type="expression" dxfId="52" priority="15">
      <formula>MOD(ROW($A2),2)=0</formula>
    </cfRule>
  </conditionalFormatting>
  <conditionalFormatting sqref="D2:N2 A2:B2">
    <cfRule type="expression" dxfId="51" priority="46888">
      <formula>MOD(ROW($A2),2)=0</formula>
    </cfRule>
  </conditionalFormatting>
  <conditionalFormatting sqref="I2:K1048576">
    <cfRule type="expression" dxfId="50" priority="1">
      <formula>AND(LEN($G2)&gt;0,ISBLANK(I2))</formula>
    </cfRule>
  </conditionalFormatting>
  <dataValidations count="2">
    <dataValidation type="list" allowBlank="1" showInputMessage="1" showErrorMessage="1" sqref="G2:G3">
      <formula1>"수입항목,지출항목"</formula1>
    </dataValidation>
    <dataValidation type="list" allowBlank="1" showInputMessage="1" showErrorMessage="1" sqref="K2:K1048576">
      <formula1>"O,X"</formula1>
    </dataValidation>
  </dataValidations>
  <pageMargins left="0.31496062992125984" right="0.19685039370078741" top="0.74803149606299213" bottom="0.74803149606299213" header="0.31496062992125984" footer="0.31496062992125984"/>
  <pageSetup paperSize="9" scale="1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OFFSET(회계코드!$A$5,$H2+1,MATCH($I2,OFFSET(회계코드!$A$5,$H2,,1,COUNTA(OFFSET(회계코드!$A$5,$H2,,1,15))),0)-1,COUNTA(OFFSET(회계코드!$A$5,$H2+1,MATCH($I2,OFFSET(회계코드!$A$5,$H2,,1,COUNTA(OFFSET(회계코드!$A$5,$H2,,1,15))),0)-1,20,1)),1)</xm:f>
          </x14:formula1>
          <xm:sqref>J2:J1048576</xm:sqref>
        </x14:dataValidation>
        <x14:dataValidation type="list" allowBlank="1" showInputMessage="1" showErrorMessage="1">
          <x14:formula1>
            <xm:f>OFFSET(회계코드!$A$5,$H2,,1,COUNTA(OFFSET(회계코드!$A$5,$H2,,1,15)))</xm:f>
          </x14:formula1>
          <xm:sqref>I2:I1048576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S59"/>
  <sheetViews>
    <sheetView zoomScaleNormal="100" workbookViewId="0">
      <selection activeCell="D2" sqref="D2"/>
    </sheetView>
  </sheetViews>
  <sheetFormatPr defaultRowHeight="20.100000000000001" customHeight="1"/>
  <cols>
    <col min="1" max="7" width="14.59765625" style="97" customWidth="1"/>
    <col min="8" max="8" width="14.59765625" style="100" customWidth="1"/>
    <col min="9" max="12" width="14.59765625" style="97" customWidth="1"/>
    <col min="13" max="15" width="14.59765625" style="95" customWidth="1"/>
    <col min="16" max="16" width="9" style="95"/>
    <col min="17" max="17" width="9" style="95" hidden="1" customWidth="1"/>
    <col min="18" max="18" width="17.09765625" style="95" hidden="1" customWidth="1"/>
    <col min="19" max="19" width="14.69921875" style="95" hidden="1" customWidth="1"/>
    <col min="20" max="212" width="9" style="95"/>
    <col min="213" max="213" width="17" style="95" bestFit="1" customWidth="1"/>
    <col min="214" max="214" width="23.3984375" style="95" customWidth="1"/>
    <col min="215" max="215" width="14.19921875" style="95" customWidth="1"/>
    <col min="216" max="468" width="9" style="95"/>
    <col min="469" max="469" width="17" style="95" bestFit="1" customWidth="1"/>
    <col min="470" max="470" width="23.3984375" style="95" customWidth="1"/>
    <col min="471" max="471" width="14.19921875" style="95" customWidth="1"/>
    <col min="472" max="724" width="9" style="95"/>
    <col min="725" max="725" width="17" style="95" bestFit="1" customWidth="1"/>
    <col min="726" max="726" width="23.3984375" style="95" customWidth="1"/>
    <col min="727" max="727" width="14.19921875" style="95" customWidth="1"/>
    <col min="728" max="980" width="9" style="95"/>
    <col min="981" max="981" width="17" style="95" bestFit="1" customWidth="1"/>
    <col min="982" max="982" width="23.3984375" style="95" customWidth="1"/>
    <col min="983" max="983" width="14.19921875" style="95" customWidth="1"/>
    <col min="984" max="1236" width="9" style="95"/>
    <col min="1237" max="1237" width="17" style="95" bestFit="1" customWidth="1"/>
    <col min="1238" max="1238" width="23.3984375" style="95" customWidth="1"/>
    <col min="1239" max="1239" width="14.19921875" style="95" customWidth="1"/>
    <col min="1240" max="1492" width="9" style="95"/>
    <col min="1493" max="1493" width="17" style="95" bestFit="1" customWidth="1"/>
    <col min="1494" max="1494" width="23.3984375" style="95" customWidth="1"/>
    <col min="1495" max="1495" width="14.19921875" style="95" customWidth="1"/>
    <col min="1496" max="1748" width="9" style="95"/>
    <col min="1749" max="1749" width="17" style="95" bestFit="1" customWidth="1"/>
    <col min="1750" max="1750" width="23.3984375" style="95" customWidth="1"/>
    <col min="1751" max="1751" width="14.19921875" style="95" customWidth="1"/>
    <col min="1752" max="2004" width="9" style="95"/>
    <col min="2005" max="2005" width="17" style="95" bestFit="1" customWidth="1"/>
    <col min="2006" max="2006" width="23.3984375" style="95" customWidth="1"/>
    <col min="2007" max="2007" width="14.19921875" style="95" customWidth="1"/>
    <col min="2008" max="2260" width="9" style="95"/>
    <col min="2261" max="2261" width="17" style="95" bestFit="1" customWidth="1"/>
    <col min="2262" max="2262" width="23.3984375" style="95" customWidth="1"/>
    <col min="2263" max="2263" width="14.19921875" style="95" customWidth="1"/>
    <col min="2264" max="2516" width="9" style="95"/>
    <col min="2517" max="2517" width="17" style="95" bestFit="1" customWidth="1"/>
    <col min="2518" max="2518" width="23.3984375" style="95" customWidth="1"/>
    <col min="2519" max="2519" width="14.19921875" style="95" customWidth="1"/>
    <col min="2520" max="2772" width="9" style="95"/>
    <col min="2773" max="2773" width="17" style="95" bestFit="1" customWidth="1"/>
    <col min="2774" max="2774" width="23.3984375" style="95" customWidth="1"/>
    <col min="2775" max="2775" width="14.19921875" style="95" customWidth="1"/>
    <col min="2776" max="3028" width="9" style="95"/>
    <col min="3029" max="3029" width="17" style="95" bestFit="1" customWidth="1"/>
    <col min="3030" max="3030" width="23.3984375" style="95" customWidth="1"/>
    <col min="3031" max="3031" width="14.19921875" style="95" customWidth="1"/>
    <col min="3032" max="3284" width="9" style="95"/>
    <col min="3285" max="3285" width="17" style="95" bestFit="1" customWidth="1"/>
    <col min="3286" max="3286" width="23.3984375" style="95" customWidth="1"/>
    <col min="3287" max="3287" width="14.19921875" style="95" customWidth="1"/>
    <col min="3288" max="3540" width="9" style="95"/>
    <col min="3541" max="3541" width="17" style="95" bestFit="1" customWidth="1"/>
    <col min="3542" max="3542" width="23.3984375" style="95" customWidth="1"/>
    <col min="3543" max="3543" width="14.19921875" style="95" customWidth="1"/>
    <col min="3544" max="3796" width="9" style="95"/>
    <col min="3797" max="3797" width="17" style="95" bestFit="1" customWidth="1"/>
    <col min="3798" max="3798" width="23.3984375" style="95" customWidth="1"/>
    <col min="3799" max="3799" width="14.19921875" style="95" customWidth="1"/>
    <col min="3800" max="4052" width="9" style="95"/>
    <col min="4053" max="4053" width="17" style="95" bestFit="1" customWidth="1"/>
    <col min="4054" max="4054" width="23.3984375" style="95" customWidth="1"/>
    <col min="4055" max="4055" width="14.19921875" style="95" customWidth="1"/>
    <col min="4056" max="4308" width="9" style="95"/>
    <col min="4309" max="4309" width="17" style="95" bestFit="1" customWidth="1"/>
    <col min="4310" max="4310" width="23.3984375" style="95" customWidth="1"/>
    <col min="4311" max="4311" width="14.19921875" style="95" customWidth="1"/>
    <col min="4312" max="4564" width="9" style="95"/>
    <col min="4565" max="4565" width="17" style="95" bestFit="1" customWidth="1"/>
    <col min="4566" max="4566" width="23.3984375" style="95" customWidth="1"/>
    <col min="4567" max="4567" width="14.19921875" style="95" customWidth="1"/>
    <col min="4568" max="4820" width="9" style="95"/>
    <col min="4821" max="4821" width="17" style="95" bestFit="1" customWidth="1"/>
    <col min="4822" max="4822" width="23.3984375" style="95" customWidth="1"/>
    <col min="4823" max="4823" width="14.19921875" style="95" customWidth="1"/>
    <col min="4824" max="5076" width="9" style="95"/>
    <col min="5077" max="5077" width="17" style="95" bestFit="1" customWidth="1"/>
    <col min="5078" max="5078" width="23.3984375" style="95" customWidth="1"/>
    <col min="5079" max="5079" width="14.19921875" style="95" customWidth="1"/>
    <col min="5080" max="5332" width="9" style="95"/>
    <col min="5333" max="5333" width="17" style="95" bestFit="1" customWidth="1"/>
    <col min="5334" max="5334" width="23.3984375" style="95" customWidth="1"/>
    <col min="5335" max="5335" width="14.19921875" style="95" customWidth="1"/>
    <col min="5336" max="5588" width="9" style="95"/>
    <col min="5589" max="5589" width="17" style="95" bestFit="1" customWidth="1"/>
    <col min="5590" max="5590" width="23.3984375" style="95" customWidth="1"/>
    <col min="5591" max="5591" width="14.19921875" style="95" customWidth="1"/>
    <col min="5592" max="5844" width="9" style="95"/>
    <col min="5845" max="5845" width="17" style="95" bestFit="1" customWidth="1"/>
    <col min="5846" max="5846" width="23.3984375" style="95" customWidth="1"/>
    <col min="5847" max="5847" width="14.19921875" style="95" customWidth="1"/>
    <col min="5848" max="6100" width="9" style="95"/>
    <col min="6101" max="6101" width="17" style="95" bestFit="1" customWidth="1"/>
    <col min="6102" max="6102" width="23.3984375" style="95" customWidth="1"/>
    <col min="6103" max="6103" width="14.19921875" style="95" customWidth="1"/>
    <col min="6104" max="6356" width="9" style="95"/>
    <col min="6357" max="6357" width="17" style="95" bestFit="1" customWidth="1"/>
    <col min="6358" max="6358" width="23.3984375" style="95" customWidth="1"/>
    <col min="6359" max="6359" width="14.19921875" style="95" customWidth="1"/>
    <col min="6360" max="6612" width="9" style="95"/>
    <col min="6613" max="6613" width="17" style="95" bestFit="1" customWidth="1"/>
    <col min="6614" max="6614" width="23.3984375" style="95" customWidth="1"/>
    <col min="6615" max="6615" width="14.19921875" style="95" customWidth="1"/>
    <col min="6616" max="6868" width="9" style="95"/>
    <col min="6869" max="6869" width="17" style="95" bestFit="1" customWidth="1"/>
    <col min="6870" max="6870" width="23.3984375" style="95" customWidth="1"/>
    <col min="6871" max="6871" width="14.19921875" style="95" customWidth="1"/>
    <col min="6872" max="7124" width="9" style="95"/>
    <col min="7125" max="7125" width="17" style="95" bestFit="1" customWidth="1"/>
    <col min="7126" max="7126" width="23.3984375" style="95" customWidth="1"/>
    <col min="7127" max="7127" width="14.19921875" style="95" customWidth="1"/>
    <col min="7128" max="7380" width="9" style="95"/>
    <col min="7381" max="7381" width="17" style="95" bestFit="1" customWidth="1"/>
    <col min="7382" max="7382" width="23.3984375" style="95" customWidth="1"/>
    <col min="7383" max="7383" width="14.19921875" style="95" customWidth="1"/>
    <col min="7384" max="7636" width="9" style="95"/>
    <col min="7637" max="7637" width="17" style="95" bestFit="1" customWidth="1"/>
    <col min="7638" max="7638" width="23.3984375" style="95" customWidth="1"/>
    <col min="7639" max="7639" width="14.19921875" style="95" customWidth="1"/>
    <col min="7640" max="7892" width="9" style="95"/>
    <col min="7893" max="7893" width="17" style="95" bestFit="1" customWidth="1"/>
    <col min="7894" max="7894" width="23.3984375" style="95" customWidth="1"/>
    <col min="7895" max="7895" width="14.19921875" style="95" customWidth="1"/>
    <col min="7896" max="8148" width="9" style="95"/>
    <col min="8149" max="8149" width="17" style="95" bestFit="1" customWidth="1"/>
    <col min="8150" max="8150" width="23.3984375" style="95" customWidth="1"/>
    <col min="8151" max="8151" width="14.19921875" style="95" customWidth="1"/>
    <col min="8152" max="8404" width="9" style="95"/>
    <col min="8405" max="8405" width="17" style="95" bestFit="1" customWidth="1"/>
    <col min="8406" max="8406" width="23.3984375" style="95" customWidth="1"/>
    <col min="8407" max="8407" width="14.19921875" style="95" customWidth="1"/>
    <col min="8408" max="8660" width="9" style="95"/>
    <col min="8661" max="8661" width="17" style="95" bestFit="1" customWidth="1"/>
    <col min="8662" max="8662" width="23.3984375" style="95" customWidth="1"/>
    <col min="8663" max="8663" width="14.19921875" style="95" customWidth="1"/>
    <col min="8664" max="8916" width="9" style="95"/>
    <col min="8917" max="8917" width="17" style="95" bestFit="1" customWidth="1"/>
    <col min="8918" max="8918" width="23.3984375" style="95" customWidth="1"/>
    <col min="8919" max="8919" width="14.19921875" style="95" customWidth="1"/>
    <col min="8920" max="9172" width="9" style="95"/>
    <col min="9173" max="9173" width="17" style="95" bestFit="1" customWidth="1"/>
    <col min="9174" max="9174" width="23.3984375" style="95" customWidth="1"/>
    <col min="9175" max="9175" width="14.19921875" style="95" customWidth="1"/>
    <col min="9176" max="9428" width="9" style="95"/>
    <col min="9429" max="9429" width="17" style="95" bestFit="1" customWidth="1"/>
    <col min="9430" max="9430" width="23.3984375" style="95" customWidth="1"/>
    <col min="9431" max="9431" width="14.19921875" style="95" customWidth="1"/>
    <col min="9432" max="9684" width="9" style="95"/>
    <col min="9685" max="9685" width="17" style="95" bestFit="1" customWidth="1"/>
    <col min="9686" max="9686" width="23.3984375" style="95" customWidth="1"/>
    <col min="9687" max="9687" width="14.19921875" style="95" customWidth="1"/>
    <col min="9688" max="9940" width="9" style="95"/>
    <col min="9941" max="9941" width="17" style="95" bestFit="1" customWidth="1"/>
    <col min="9942" max="9942" width="23.3984375" style="95" customWidth="1"/>
    <col min="9943" max="9943" width="14.19921875" style="95" customWidth="1"/>
    <col min="9944" max="10196" width="9" style="95"/>
    <col min="10197" max="10197" width="17" style="95" bestFit="1" customWidth="1"/>
    <col min="10198" max="10198" width="23.3984375" style="95" customWidth="1"/>
    <col min="10199" max="10199" width="14.19921875" style="95" customWidth="1"/>
    <col min="10200" max="10452" width="9" style="95"/>
    <col min="10453" max="10453" width="17" style="95" bestFit="1" customWidth="1"/>
    <col min="10454" max="10454" width="23.3984375" style="95" customWidth="1"/>
    <col min="10455" max="10455" width="14.19921875" style="95" customWidth="1"/>
    <col min="10456" max="10708" width="9" style="95"/>
    <col min="10709" max="10709" width="17" style="95" bestFit="1" customWidth="1"/>
    <col min="10710" max="10710" width="23.3984375" style="95" customWidth="1"/>
    <col min="10711" max="10711" width="14.19921875" style="95" customWidth="1"/>
    <col min="10712" max="10964" width="9" style="95"/>
    <col min="10965" max="10965" width="17" style="95" bestFit="1" customWidth="1"/>
    <col min="10966" max="10966" width="23.3984375" style="95" customWidth="1"/>
    <col min="10967" max="10967" width="14.19921875" style="95" customWidth="1"/>
    <col min="10968" max="11220" width="9" style="95"/>
    <col min="11221" max="11221" width="17" style="95" bestFit="1" customWidth="1"/>
    <col min="11222" max="11222" width="23.3984375" style="95" customWidth="1"/>
    <col min="11223" max="11223" width="14.19921875" style="95" customWidth="1"/>
    <col min="11224" max="11476" width="9" style="95"/>
    <col min="11477" max="11477" width="17" style="95" bestFit="1" customWidth="1"/>
    <col min="11478" max="11478" width="23.3984375" style="95" customWidth="1"/>
    <col min="11479" max="11479" width="14.19921875" style="95" customWidth="1"/>
    <col min="11480" max="11732" width="9" style="95"/>
    <col min="11733" max="11733" width="17" style="95" bestFit="1" customWidth="1"/>
    <col min="11734" max="11734" width="23.3984375" style="95" customWidth="1"/>
    <col min="11735" max="11735" width="14.19921875" style="95" customWidth="1"/>
    <col min="11736" max="11988" width="9" style="95"/>
    <col min="11989" max="11989" width="17" style="95" bestFit="1" customWidth="1"/>
    <col min="11990" max="11990" width="23.3984375" style="95" customWidth="1"/>
    <col min="11991" max="11991" width="14.19921875" style="95" customWidth="1"/>
    <col min="11992" max="12244" width="9" style="95"/>
    <col min="12245" max="12245" width="17" style="95" bestFit="1" customWidth="1"/>
    <col min="12246" max="12246" width="23.3984375" style="95" customWidth="1"/>
    <col min="12247" max="12247" width="14.19921875" style="95" customWidth="1"/>
    <col min="12248" max="12500" width="9" style="95"/>
    <col min="12501" max="12501" width="17" style="95" bestFit="1" customWidth="1"/>
    <col min="12502" max="12502" width="23.3984375" style="95" customWidth="1"/>
    <col min="12503" max="12503" width="14.19921875" style="95" customWidth="1"/>
    <col min="12504" max="12756" width="9" style="95"/>
    <col min="12757" max="12757" width="17" style="95" bestFit="1" customWidth="1"/>
    <col min="12758" max="12758" width="23.3984375" style="95" customWidth="1"/>
    <col min="12759" max="12759" width="14.19921875" style="95" customWidth="1"/>
    <col min="12760" max="13012" width="9" style="95"/>
    <col min="13013" max="13013" width="17" style="95" bestFit="1" customWidth="1"/>
    <col min="13014" max="13014" width="23.3984375" style="95" customWidth="1"/>
    <col min="13015" max="13015" width="14.19921875" style="95" customWidth="1"/>
    <col min="13016" max="13268" width="9" style="95"/>
    <col min="13269" max="13269" width="17" style="95" bestFit="1" customWidth="1"/>
    <col min="13270" max="13270" width="23.3984375" style="95" customWidth="1"/>
    <col min="13271" max="13271" width="14.19921875" style="95" customWidth="1"/>
    <col min="13272" max="13524" width="9" style="95"/>
    <col min="13525" max="13525" width="17" style="95" bestFit="1" customWidth="1"/>
    <col min="13526" max="13526" width="23.3984375" style="95" customWidth="1"/>
    <col min="13527" max="13527" width="14.19921875" style="95" customWidth="1"/>
    <col min="13528" max="13780" width="9" style="95"/>
    <col min="13781" max="13781" width="17" style="95" bestFit="1" customWidth="1"/>
    <col min="13782" max="13782" width="23.3984375" style="95" customWidth="1"/>
    <col min="13783" max="13783" width="14.19921875" style="95" customWidth="1"/>
    <col min="13784" max="14036" width="9" style="95"/>
    <col min="14037" max="14037" width="17" style="95" bestFit="1" customWidth="1"/>
    <col min="14038" max="14038" width="23.3984375" style="95" customWidth="1"/>
    <col min="14039" max="14039" width="14.19921875" style="95" customWidth="1"/>
    <col min="14040" max="14292" width="9" style="95"/>
    <col min="14293" max="14293" width="17" style="95" bestFit="1" customWidth="1"/>
    <col min="14294" max="14294" width="23.3984375" style="95" customWidth="1"/>
    <col min="14295" max="14295" width="14.19921875" style="95" customWidth="1"/>
    <col min="14296" max="14548" width="9" style="95"/>
    <col min="14549" max="14549" width="17" style="95" bestFit="1" customWidth="1"/>
    <col min="14550" max="14550" width="23.3984375" style="95" customWidth="1"/>
    <col min="14551" max="14551" width="14.19921875" style="95" customWidth="1"/>
    <col min="14552" max="14804" width="9" style="95"/>
    <col min="14805" max="14805" width="17" style="95" bestFit="1" customWidth="1"/>
    <col min="14806" max="14806" width="23.3984375" style="95" customWidth="1"/>
    <col min="14807" max="14807" width="14.19921875" style="95" customWidth="1"/>
    <col min="14808" max="15060" width="9" style="95"/>
    <col min="15061" max="15061" width="17" style="95" bestFit="1" customWidth="1"/>
    <col min="15062" max="15062" width="23.3984375" style="95" customWidth="1"/>
    <col min="15063" max="15063" width="14.19921875" style="95" customWidth="1"/>
    <col min="15064" max="15316" width="9" style="95"/>
    <col min="15317" max="15317" width="17" style="95" bestFit="1" customWidth="1"/>
    <col min="15318" max="15318" width="23.3984375" style="95" customWidth="1"/>
    <col min="15319" max="15319" width="14.19921875" style="95" customWidth="1"/>
    <col min="15320" max="15572" width="9" style="95"/>
    <col min="15573" max="15573" width="17" style="95" bestFit="1" customWidth="1"/>
    <col min="15574" max="15574" width="23.3984375" style="95" customWidth="1"/>
    <col min="15575" max="15575" width="14.19921875" style="95" customWidth="1"/>
    <col min="15576" max="15828" width="9" style="95"/>
    <col min="15829" max="15829" width="17" style="95" bestFit="1" customWidth="1"/>
    <col min="15830" max="15830" width="23.3984375" style="95" customWidth="1"/>
    <col min="15831" max="15831" width="14.19921875" style="95" customWidth="1"/>
    <col min="15832" max="16084" width="9" style="95"/>
    <col min="16085" max="16085" width="17" style="95" bestFit="1" customWidth="1"/>
    <col min="16086" max="16086" width="23.3984375" style="95" customWidth="1"/>
    <col min="16087" max="16087" width="14.19921875" style="95" customWidth="1"/>
    <col min="16088" max="16384" width="9" style="95"/>
  </cols>
  <sheetData>
    <row r="1" spans="1:19" ht="25.5" customHeight="1" thickTop="1" thickBot="1">
      <c r="A1" s="121" t="s">
        <v>130</v>
      </c>
      <c r="B1" s="285" t="s">
        <v>201</v>
      </c>
      <c r="C1" s="121" t="s">
        <v>131</v>
      </c>
      <c r="D1" s="132" t="s">
        <v>255</v>
      </c>
      <c r="E1" s="121" t="s">
        <v>132</v>
      </c>
      <c r="F1" s="132">
        <v>2025</v>
      </c>
      <c r="G1" s="570" t="str">
        <f>IF(LEN(교회명)=0," ← 교회명을 입력하세요.",IF(LEN(부서명)=0," ← 부서명을 입력하세요. ", IF(LEN(회계년도)=0," ← 회계연도(숫자 4자리)를 입력하세요. ","")))</f>
        <v/>
      </c>
      <c r="H1" s="571"/>
      <c r="I1" s="571"/>
      <c r="J1" s="571"/>
      <c r="K1" s="571"/>
      <c r="L1" s="571"/>
      <c r="M1" s="571"/>
      <c r="N1" s="571"/>
      <c r="O1" s="571"/>
      <c r="P1" s="124"/>
    </row>
    <row r="2" spans="1:19" ht="24.9" customHeight="1" thickTop="1" thickBot="1">
      <c r="A2" s="122" t="s">
        <v>126</v>
      </c>
      <c r="B2" s="133" t="s">
        <v>129</v>
      </c>
      <c r="C2" s="186" t="s">
        <v>202</v>
      </c>
      <c r="D2" s="134" t="s">
        <v>254</v>
      </c>
      <c r="E2" s="568" t="str">
        <f>IF(COUNTA(B2:D2)&lt;3,"← 결의서(기본/추가)에 표시되는 결재자 직책을 순서대로 넣어주세요. 세번째 결재자 직책은 검산서(상반기/하반기)에 적용됩니다.","")</f>
        <v/>
      </c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123"/>
    </row>
    <row r="3" spans="1:19" s="112" customFormat="1" ht="7.5" customHeight="1" thickTop="1" thickBot="1">
      <c r="A3" s="107"/>
      <c r="B3" s="108"/>
      <c r="C3" s="109"/>
      <c r="D3" s="108"/>
      <c r="E3" s="110"/>
      <c r="F3" s="110"/>
      <c r="G3" s="110"/>
      <c r="H3" s="211"/>
      <c r="I3" s="110"/>
      <c r="J3" s="110"/>
      <c r="K3" s="110"/>
      <c r="L3" s="110"/>
      <c r="M3" s="111"/>
      <c r="N3" s="111"/>
      <c r="O3" s="111"/>
      <c r="P3" s="111"/>
    </row>
    <row r="4" spans="1:19" ht="24.6" customHeight="1" thickBot="1">
      <c r="A4" s="114" t="s">
        <v>36</v>
      </c>
      <c r="B4" s="564" t="str">
        <f>IF(COUNTA(회계코드!$A$6:$O$25)&gt;999," (오류) 등록한 수입항목이 "&amp;COUNTA(회계코드!$A$6:$O$25)&amp;"개입니다. 수입항목은 최대 999개를 초과하면 회계보고서를 자동 생성할 수 없습니다.",IF(COUNTIFS($A$26:$O$26,"오류")&gt;0," (오류) 수입코드 '관'과 '수입항목' 모두를 입력해야 합니다.",IF(COUNTIFS($A$26:$O$26,"관입력누락")&gt;0,"(오류) 관 항목은 누락없이 순서대로 입력하세요","")))</f>
        <v/>
      </c>
      <c r="C4" s="565"/>
      <c r="D4" s="565"/>
      <c r="E4" s="565"/>
      <c r="F4" s="565"/>
      <c r="G4" s="565"/>
      <c r="H4" s="565"/>
      <c r="I4" s="565"/>
      <c r="J4" s="565"/>
      <c r="K4" s="565"/>
      <c r="L4" s="565"/>
    </row>
    <row r="5" spans="1:19" s="106" customFormat="1" ht="18" customHeight="1" thickTop="1" thickBot="1">
      <c r="A5" s="115" t="s">
        <v>91</v>
      </c>
      <c r="B5" s="116" t="s">
        <v>97</v>
      </c>
      <c r="C5" s="135" t="s">
        <v>197</v>
      </c>
      <c r="D5" s="135" t="s">
        <v>215</v>
      </c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6"/>
      <c r="Q5" s="80"/>
      <c r="R5" s="106" t="s">
        <v>195</v>
      </c>
    </row>
    <row r="6" spans="1:19" s="43" customFormat="1" ht="18" customHeight="1" thickTop="1">
      <c r="A6" s="280" t="s">
        <v>91</v>
      </c>
      <c r="B6" s="139" t="s">
        <v>49</v>
      </c>
      <c r="C6" s="139" t="s">
        <v>216</v>
      </c>
      <c r="D6" s="139" t="s">
        <v>203</v>
      </c>
      <c r="E6" s="139"/>
      <c r="F6" s="212"/>
      <c r="G6" s="212"/>
      <c r="H6" s="212"/>
      <c r="I6" s="212"/>
      <c r="J6" s="212"/>
      <c r="K6" s="212"/>
      <c r="L6" s="212"/>
      <c r="M6" s="212"/>
      <c r="N6" s="212"/>
      <c r="O6" s="273"/>
      <c r="R6" s="43" t="str">
        <f>IF(COUNTIF($B$6:$B$11,S6)&gt;0,"",S6)</f>
        <v/>
      </c>
      <c r="S6" s="43" t="s">
        <v>190</v>
      </c>
    </row>
    <row r="7" spans="1:19" s="43" customFormat="1" ht="18" customHeight="1">
      <c r="A7" s="281"/>
      <c r="B7" s="142" t="s">
        <v>189</v>
      </c>
      <c r="C7" s="213" t="s">
        <v>214</v>
      </c>
      <c r="D7" s="142" t="s">
        <v>217</v>
      </c>
      <c r="E7" s="213"/>
      <c r="F7" s="142"/>
      <c r="G7" s="142"/>
      <c r="H7" s="142"/>
      <c r="I7" s="142"/>
      <c r="J7" s="142"/>
      <c r="K7" s="142"/>
      <c r="L7" s="142"/>
      <c r="M7" s="142"/>
      <c r="N7" s="142"/>
      <c r="O7" s="143"/>
      <c r="R7" s="43" t="str">
        <f t="shared" ref="R7:R11" si="0">IF(COUNTIF($B$6:$B$11,S7)&gt;0,"",S7)</f>
        <v>교회지원금[교사]</v>
      </c>
      <c r="S7" s="43" t="s">
        <v>191</v>
      </c>
    </row>
    <row r="8" spans="1:19" s="44" customFormat="1" ht="18" customHeight="1">
      <c r="A8" s="282"/>
      <c r="B8" s="213"/>
      <c r="C8" s="213" t="s">
        <v>218</v>
      </c>
      <c r="D8" s="142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74"/>
      <c r="Q8" s="43"/>
      <c r="R8" s="43" t="str">
        <f t="shared" si="0"/>
        <v>교회지원금[학생]</v>
      </c>
      <c r="S8" s="44" t="s">
        <v>192</v>
      </c>
    </row>
    <row r="9" spans="1:19" s="42" customFormat="1" ht="18" customHeight="1">
      <c r="A9" s="282"/>
      <c r="B9" s="213"/>
      <c r="C9" s="213" t="s">
        <v>219</v>
      </c>
      <c r="D9" s="142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74"/>
      <c r="Q9" s="43"/>
      <c r="R9" s="43" t="str">
        <f t="shared" si="0"/>
        <v>교회지원금[특별]</v>
      </c>
      <c r="S9" s="42" t="s">
        <v>193</v>
      </c>
    </row>
    <row r="10" spans="1:19" s="42" customFormat="1" ht="18" customHeight="1">
      <c r="A10" s="282"/>
      <c r="B10" s="213"/>
      <c r="C10" s="213"/>
      <c r="D10" s="142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74"/>
      <c r="Q10" s="43"/>
      <c r="R10" s="43" t="str">
        <f t="shared" si="0"/>
        <v>교회지원금[수련회]</v>
      </c>
      <c r="S10" s="42" t="s">
        <v>194</v>
      </c>
    </row>
    <row r="11" spans="1:19" s="42" customFormat="1" ht="18" customHeight="1">
      <c r="A11" s="282"/>
      <c r="B11" s="213"/>
      <c r="C11" s="213"/>
      <c r="D11" s="142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74"/>
      <c r="Q11" s="43"/>
      <c r="R11" s="43" t="str">
        <f t="shared" si="0"/>
        <v/>
      </c>
      <c r="S11" s="42" t="s">
        <v>49</v>
      </c>
    </row>
    <row r="12" spans="1:19" s="42" customFormat="1" ht="18" customHeight="1">
      <c r="A12" s="282"/>
      <c r="B12" s="275"/>
      <c r="C12" s="213"/>
      <c r="D12" s="142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74"/>
      <c r="Q12" s="43"/>
    </row>
    <row r="13" spans="1:19" s="42" customFormat="1" ht="18" customHeight="1">
      <c r="A13" s="282"/>
      <c r="B13" s="275"/>
      <c r="C13" s="213"/>
      <c r="D13" s="142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74"/>
      <c r="Q13" s="43"/>
    </row>
    <row r="14" spans="1:19" s="42" customFormat="1" ht="18" customHeight="1">
      <c r="A14" s="282"/>
      <c r="B14" s="275"/>
      <c r="C14" s="213"/>
      <c r="D14" s="142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74"/>
      <c r="Q14" s="43"/>
    </row>
    <row r="15" spans="1:19" s="42" customFormat="1" ht="18" customHeight="1">
      <c r="A15" s="283"/>
      <c r="B15" s="275"/>
      <c r="C15" s="213"/>
      <c r="D15" s="142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74"/>
      <c r="Q15" s="43"/>
    </row>
    <row r="16" spans="1:19" s="42" customFormat="1" ht="18" customHeight="1">
      <c r="A16" s="282"/>
      <c r="B16" s="275"/>
      <c r="C16" s="213"/>
      <c r="D16" s="142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74"/>
      <c r="Q16" s="43"/>
    </row>
    <row r="17" spans="1:17" s="42" customFormat="1" ht="18" customHeight="1">
      <c r="A17" s="282"/>
      <c r="B17" s="275"/>
      <c r="C17" s="213"/>
      <c r="D17" s="142"/>
      <c r="E17" s="213"/>
      <c r="F17" s="213"/>
      <c r="G17" s="213"/>
      <c r="H17" s="213"/>
      <c r="I17" s="276"/>
      <c r="J17" s="213"/>
      <c r="K17" s="213"/>
      <c r="L17" s="213"/>
      <c r="M17" s="213"/>
      <c r="N17" s="213"/>
      <c r="O17" s="274"/>
      <c r="Q17" s="43"/>
    </row>
    <row r="18" spans="1:17" s="42" customFormat="1" ht="18" customHeight="1">
      <c r="A18" s="282"/>
      <c r="B18" s="275"/>
      <c r="C18" s="213"/>
      <c r="D18" s="142"/>
      <c r="E18" s="213"/>
      <c r="F18" s="213"/>
      <c r="G18" s="277"/>
      <c r="H18" s="213"/>
      <c r="I18" s="213"/>
      <c r="J18" s="213"/>
      <c r="K18" s="213"/>
      <c r="L18" s="213"/>
      <c r="M18" s="213"/>
      <c r="N18" s="213"/>
      <c r="O18" s="274"/>
      <c r="Q18" s="43"/>
    </row>
    <row r="19" spans="1:17" s="42" customFormat="1" ht="18" customHeight="1">
      <c r="A19" s="282"/>
      <c r="B19" s="275"/>
      <c r="C19" s="213"/>
      <c r="D19" s="142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74"/>
      <c r="Q19" s="43"/>
    </row>
    <row r="20" spans="1:17" s="42" customFormat="1" ht="18" customHeight="1">
      <c r="A20" s="282"/>
      <c r="B20" s="275"/>
      <c r="C20" s="213"/>
      <c r="D20" s="142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74"/>
      <c r="Q20" s="43"/>
    </row>
    <row r="21" spans="1:17" s="42" customFormat="1" ht="18" customHeight="1">
      <c r="A21" s="282"/>
      <c r="B21" s="275"/>
      <c r="C21" s="213"/>
      <c r="D21" s="142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74"/>
      <c r="Q21" s="43"/>
    </row>
    <row r="22" spans="1:17" s="42" customFormat="1" ht="18" customHeight="1">
      <c r="A22" s="282"/>
      <c r="B22" s="275"/>
      <c r="C22" s="213"/>
      <c r="D22" s="142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74"/>
      <c r="Q22" s="43"/>
    </row>
    <row r="23" spans="1:17" s="42" customFormat="1" ht="18" customHeight="1">
      <c r="A23" s="282"/>
      <c r="B23" s="275"/>
      <c r="C23" s="213"/>
      <c r="D23" s="142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74"/>
      <c r="Q23" s="43"/>
    </row>
    <row r="24" spans="1:17" s="42" customFormat="1" ht="18" customHeight="1">
      <c r="A24" s="282"/>
      <c r="B24" s="275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74"/>
      <c r="Q24" s="43"/>
    </row>
    <row r="25" spans="1:17" s="42" customFormat="1" ht="18" customHeight="1" thickBot="1">
      <c r="A25" s="284"/>
      <c r="B25" s="278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79"/>
      <c r="Q25" s="43"/>
    </row>
    <row r="26" spans="1:17" s="119" customFormat="1" ht="18" hidden="1" customHeight="1">
      <c r="A26" s="118" t="str">
        <f>IF(AND(LEN(A5)=0,COUNTA(B5:$O$5)&gt;0),"관입력누락",IF(COUNTA(A5)=MIN(1,COUNTA(A6:A25)),"","오류"))</f>
        <v/>
      </c>
      <c r="B26" s="118" t="str">
        <f>IF(AND(LEN(B5)=0,COUNTA(C5:$O$5)&gt;0),"관입력누락",IF(COUNTA(B5)=MIN(1,COUNTA(B6:B25)),"","오류"))</f>
        <v/>
      </c>
      <c r="C26" s="118" t="str">
        <f>IF(AND(LEN(C5)=0,COUNTA(D5:$O$5)&gt;0),"관입력누락",IF(COUNTA(C5)=MIN(1,COUNTA(C6:C25)),"","오류"))</f>
        <v/>
      </c>
      <c r="D26" s="118" t="str">
        <f>IF(AND(LEN(D5)=0,COUNTA(E5:$O$5)&gt;0),"관입력누락",IF(COUNTA(D5)=MIN(1,COUNTA(D6:D25)),"","오류"))</f>
        <v/>
      </c>
      <c r="E26" s="118" t="str">
        <f>IF(AND(LEN(E5)=0,COUNTA(F5:$O$5)&gt;0),"관입력누락",IF(COUNTA(E5)=MIN(1,COUNTA(E6:E25)),"","오류"))</f>
        <v/>
      </c>
      <c r="F26" s="118" t="str">
        <f>IF(AND(LEN(F5)=0,COUNTA(G5:$O$5)&gt;0),"관입력누락",IF(COUNTA(F5)=MIN(1,COUNTA(F6:F25)),"","오류"))</f>
        <v/>
      </c>
      <c r="G26" s="118" t="str">
        <f>IF(AND(LEN(G5)=0,COUNTA(H5:$O$5)&gt;0),"관입력누락",IF(COUNTA(G5)=MIN(1,COUNTA(G6:G25)),"","오류"))</f>
        <v/>
      </c>
      <c r="H26" s="118" t="str">
        <f>IF(AND(LEN(H5)=0,COUNTA(I5:$O$5)&gt;0),"관입력누락",IF(COUNTA(H5)=MIN(1,COUNTA(H6:H25)),"","오류"))</f>
        <v/>
      </c>
      <c r="I26" s="118" t="str">
        <f>IF(AND(LEN(I5)=0,COUNTA(J5:$O$5)&gt;0),"관입력누락",IF(COUNTA(I5)=MIN(1,COUNTA(I6:I25)),"","오류"))</f>
        <v/>
      </c>
      <c r="J26" s="118" t="str">
        <f>IF(AND(LEN(J5)=0,COUNTA(K5:$O$5)&gt;0),"관입력누락",IF(COUNTA(J5)=MIN(1,COUNTA(J6:J25)),"","오류"))</f>
        <v/>
      </c>
      <c r="K26" s="118" t="str">
        <f>IF(AND(LEN(K5)=0,COUNTA(L5:$O$5)&gt;0),"관입력누락",IF(COUNTA(K5)=MIN(1,COUNTA(K6:K25)),"","오류"))</f>
        <v/>
      </c>
      <c r="L26" s="118" t="str">
        <f>IF(AND(LEN(L5)=0,COUNTA(M5:$O$5)&gt;0),"관입력누락",IF(COUNTA(L5)=MIN(1,COUNTA(L6:L25)),"","오류"))</f>
        <v/>
      </c>
      <c r="M26" s="118" t="str">
        <f>IF(AND(LEN(M5)=0,COUNTA(N5:$O$5)&gt;0),"관입력누락",IF(COUNTA(M5)=MIN(1,COUNTA(M6:M25)),"","오류"))</f>
        <v/>
      </c>
      <c r="N26" s="118" t="str">
        <f>IF(AND(LEN(N5)=0,COUNTA(O5:$O$5)&gt;0),"관입력누락",IF(COUNTA(N5)=MIN(1,COUNTA(N6:N25)),"","오류"))</f>
        <v/>
      </c>
      <c r="O26" s="118" t="str">
        <f>IF(AND(LEN(O5)=0,COUNTA($O5:P$5)&gt;0),"관입력누락",IF(COUNTA(O5)=MIN(1,COUNTA(O6:O25)),"","오류"))</f>
        <v/>
      </c>
    </row>
    <row r="27" spans="1:17" s="120" customFormat="1" ht="18" hidden="1" customHeight="1">
      <c r="A27" s="99">
        <f>COUNTA(A6:A25)</f>
        <v>1</v>
      </c>
      <c r="B27" s="99">
        <f t="shared" ref="B27:O27" si="1">COUNTA(B6:B25)</f>
        <v>2</v>
      </c>
      <c r="C27" s="99">
        <f t="shared" si="1"/>
        <v>4</v>
      </c>
      <c r="D27" s="99">
        <f t="shared" si="1"/>
        <v>2</v>
      </c>
      <c r="E27" s="99">
        <f t="shared" si="1"/>
        <v>0</v>
      </c>
      <c r="F27" s="99">
        <f t="shared" si="1"/>
        <v>0</v>
      </c>
      <c r="G27" s="99">
        <f t="shared" si="1"/>
        <v>0</v>
      </c>
      <c r="H27" s="99">
        <f t="shared" si="1"/>
        <v>0</v>
      </c>
      <c r="I27" s="99">
        <f t="shared" si="1"/>
        <v>0</v>
      </c>
      <c r="J27" s="99">
        <f t="shared" si="1"/>
        <v>0</v>
      </c>
      <c r="K27" s="99">
        <f t="shared" si="1"/>
        <v>0</v>
      </c>
      <c r="L27" s="99">
        <f t="shared" si="1"/>
        <v>0</v>
      </c>
      <c r="M27" s="99">
        <f t="shared" si="1"/>
        <v>0</v>
      </c>
      <c r="N27" s="99">
        <f t="shared" si="1"/>
        <v>0</v>
      </c>
      <c r="O27" s="99">
        <f t="shared" si="1"/>
        <v>0</v>
      </c>
    </row>
    <row r="28" spans="1:17" ht="18" customHeight="1" thickBot="1"/>
    <row r="29" spans="1:17" ht="24.6" customHeight="1" thickBot="1">
      <c r="A29" s="113" t="s">
        <v>37</v>
      </c>
      <c r="B29" s="566" t="str">
        <f>IF(COUNTA($A$31:$O$50)&gt;300," (오류) 등록한 지출항목이 "&amp;COUNTA($A$31:$O$50)&amp;"개입니다. 지출항목은 최대 300개를 초과하면 회계보고서를 자동 생성할 수 없습니다.",IF(COUNTIFS(회계코드!$A$51:$O$51,"오류")&gt;0," (오류) 지출코드 '관'과 '지출항목' 모두를 입력해야 합니다.",IF(COUNTIFS(회계코드!$A$51:$O$51,"관입력누락")&gt;0,"(오류) 관 항목은 누락없이 순서대로 입력하세요.","")))</f>
        <v/>
      </c>
      <c r="C29" s="567"/>
      <c r="D29" s="567"/>
      <c r="E29" s="567"/>
      <c r="F29" s="567"/>
      <c r="G29" s="567"/>
      <c r="H29" s="567"/>
      <c r="I29" s="567"/>
      <c r="J29" s="567"/>
      <c r="K29" s="567"/>
      <c r="L29" s="567"/>
      <c r="M29" s="567"/>
      <c r="N29" s="567"/>
      <c r="O29" s="567"/>
    </row>
    <row r="30" spans="1:17" s="106" customFormat="1" ht="18" customHeight="1" thickTop="1" thickBot="1">
      <c r="A30" s="137" t="s">
        <v>220</v>
      </c>
      <c r="B30" s="135" t="s">
        <v>221</v>
      </c>
      <c r="C30" s="135" t="s">
        <v>222</v>
      </c>
      <c r="D30" s="135" t="s">
        <v>223</v>
      </c>
      <c r="E30" s="135" t="s">
        <v>224</v>
      </c>
      <c r="F30" s="135" t="s">
        <v>225</v>
      </c>
      <c r="G30" s="135" t="s">
        <v>226</v>
      </c>
      <c r="H30" s="135" t="s">
        <v>227</v>
      </c>
      <c r="I30" s="135"/>
      <c r="J30" s="135"/>
      <c r="K30" s="135"/>
      <c r="L30" s="135"/>
      <c r="M30" s="135"/>
      <c r="N30" s="135"/>
      <c r="O30" s="136"/>
    </row>
    <row r="31" spans="1:17" s="42" customFormat="1" ht="18" customHeight="1" thickTop="1">
      <c r="A31" s="138" t="s">
        <v>212</v>
      </c>
      <c r="B31" s="139" t="s">
        <v>228</v>
      </c>
      <c r="C31" s="139" t="s">
        <v>229</v>
      </c>
      <c r="D31" s="139" t="s">
        <v>230</v>
      </c>
      <c r="E31" s="139" t="s">
        <v>231</v>
      </c>
      <c r="F31" s="139" t="s">
        <v>232</v>
      </c>
      <c r="G31" s="139" t="s">
        <v>233</v>
      </c>
      <c r="H31" s="139" t="s">
        <v>234</v>
      </c>
      <c r="I31" s="139"/>
      <c r="J31" s="139"/>
      <c r="K31" s="139"/>
      <c r="L31" s="139"/>
      <c r="M31" s="139"/>
      <c r="N31" s="139"/>
      <c r="O31" s="140"/>
    </row>
    <row r="32" spans="1:17" s="44" customFormat="1" ht="18" customHeight="1">
      <c r="A32" s="141" t="s">
        <v>235</v>
      </c>
      <c r="B32" s="142" t="s">
        <v>236</v>
      </c>
      <c r="C32" s="142" t="s">
        <v>237</v>
      </c>
      <c r="D32" s="142" t="s">
        <v>238</v>
      </c>
      <c r="E32" s="142" t="s">
        <v>239</v>
      </c>
      <c r="F32" s="142" t="s">
        <v>240</v>
      </c>
      <c r="G32" s="142" t="s">
        <v>241</v>
      </c>
      <c r="H32" s="142" t="s">
        <v>242</v>
      </c>
      <c r="I32" s="142"/>
      <c r="J32" s="142"/>
      <c r="K32" s="142"/>
      <c r="L32" s="142"/>
      <c r="M32" s="142"/>
      <c r="N32" s="142"/>
      <c r="O32" s="143"/>
    </row>
    <row r="33" spans="1:15" s="44" customFormat="1" ht="18" customHeight="1">
      <c r="A33" s="141" t="s">
        <v>243</v>
      </c>
      <c r="B33" s="142"/>
      <c r="C33" s="142" t="s">
        <v>244</v>
      </c>
      <c r="D33" s="142" t="s">
        <v>245</v>
      </c>
      <c r="E33" s="142" t="s">
        <v>246</v>
      </c>
      <c r="F33" s="142" t="s">
        <v>247</v>
      </c>
      <c r="G33" s="142"/>
      <c r="H33" s="142" t="s">
        <v>248</v>
      </c>
      <c r="I33" s="142"/>
      <c r="J33" s="142"/>
      <c r="K33" s="142"/>
      <c r="L33" s="142"/>
      <c r="M33" s="142"/>
      <c r="N33" s="142"/>
      <c r="O33" s="143"/>
    </row>
    <row r="34" spans="1:15" s="44" customFormat="1" ht="18" customHeight="1">
      <c r="A34" s="141"/>
      <c r="B34" s="142"/>
      <c r="C34" s="142" t="s">
        <v>249</v>
      </c>
      <c r="D34" s="142"/>
      <c r="E34" s="142" t="s">
        <v>250</v>
      </c>
      <c r="F34" s="142" t="s">
        <v>251</v>
      </c>
      <c r="G34" s="142"/>
      <c r="H34" s="142" t="s">
        <v>227</v>
      </c>
      <c r="I34" s="142"/>
      <c r="J34" s="142"/>
      <c r="K34" s="142"/>
      <c r="L34" s="142"/>
      <c r="M34" s="142"/>
      <c r="N34" s="142"/>
      <c r="O34" s="143"/>
    </row>
    <row r="35" spans="1:15" s="44" customFormat="1" ht="18" customHeight="1">
      <c r="A35" s="141"/>
      <c r="B35" s="142"/>
      <c r="C35" s="142"/>
      <c r="D35" s="142"/>
      <c r="E35" s="142"/>
      <c r="F35" s="142" t="s">
        <v>252</v>
      </c>
      <c r="G35" s="142"/>
      <c r="H35" s="142"/>
      <c r="I35" s="142"/>
      <c r="J35" s="142"/>
      <c r="K35" s="142"/>
      <c r="L35" s="142"/>
      <c r="M35" s="142"/>
      <c r="N35" s="142"/>
      <c r="O35" s="143"/>
    </row>
    <row r="36" spans="1:15" s="44" customFormat="1" ht="18" customHeight="1">
      <c r="A36" s="141"/>
      <c r="B36" s="142"/>
      <c r="C36" s="142"/>
      <c r="D36" s="142"/>
      <c r="E36" s="142"/>
      <c r="F36" s="142" t="s">
        <v>253</v>
      </c>
      <c r="G36" s="142"/>
      <c r="H36" s="142"/>
      <c r="I36" s="142"/>
      <c r="J36" s="142"/>
      <c r="K36" s="142"/>
      <c r="L36" s="142"/>
      <c r="M36" s="142"/>
      <c r="N36" s="142"/>
      <c r="O36" s="143"/>
    </row>
    <row r="37" spans="1:15" s="44" customFormat="1" ht="18" customHeight="1">
      <c r="A37" s="141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3"/>
    </row>
    <row r="38" spans="1:15" s="44" customFormat="1" ht="18" customHeight="1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3"/>
    </row>
    <row r="39" spans="1:15" s="44" customFormat="1" ht="18" customHeight="1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3"/>
    </row>
    <row r="40" spans="1:15" s="44" customFormat="1" ht="18" customHeight="1">
      <c r="A40" s="141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3"/>
    </row>
    <row r="41" spans="1:15" s="44" customFormat="1" ht="18" customHeight="1">
      <c r="A41" s="141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3"/>
    </row>
    <row r="42" spans="1:15" s="44" customFormat="1" ht="18" customHeight="1">
      <c r="A42" s="141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3"/>
    </row>
    <row r="43" spans="1:15" s="44" customFormat="1" ht="18" customHeight="1">
      <c r="A43" s="141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3"/>
    </row>
    <row r="44" spans="1:15" s="44" customFormat="1" ht="18" customHeight="1">
      <c r="A44" s="141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3"/>
    </row>
    <row r="45" spans="1:15" s="44" customFormat="1" ht="18" customHeight="1">
      <c r="A45" s="141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3"/>
    </row>
    <row r="46" spans="1:15" s="44" customFormat="1" ht="18" customHeight="1">
      <c r="A46" s="141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3"/>
    </row>
    <row r="47" spans="1:15" s="42" customFormat="1" ht="18" customHeight="1">
      <c r="A47" s="141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3"/>
    </row>
    <row r="48" spans="1:15" s="42" customFormat="1" ht="18" customHeight="1">
      <c r="A48" s="141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3"/>
    </row>
    <row r="49" spans="1:15" s="42" customFormat="1" ht="18" customHeight="1">
      <c r="A49" s="141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3"/>
    </row>
    <row r="50" spans="1:15" s="44" customFormat="1" ht="18" customHeight="1" thickBot="1">
      <c r="A50" s="144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6"/>
    </row>
    <row r="51" spans="1:15" s="117" customFormat="1" ht="20.100000000000001" hidden="1" customHeight="1">
      <c r="A51" s="118" t="str">
        <f>IF(AND(LEN(A30)=0,COUNTA(B30:$O$30)&gt;0),"관입력누락",IF(COUNTA(A30)=MIN(1,COUNTA(A31:A50)),"","오류"))</f>
        <v/>
      </c>
      <c r="B51" s="118" t="str">
        <f>IF(AND(LEN(B30)=0,COUNTA(C30:$O$30)&gt;0),"관입력누락",IF(COUNTA(B30)=MIN(1,COUNTA(B31:B50)),"","오류"))</f>
        <v/>
      </c>
      <c r="C51" s="118" t="str">
        <f>IF(AND(LEN(C30)=0,COUNTA(D30:$O$30)&gt;0),"관입력누락",IF(COUNTA(C30)=MIN(1,COUNTA(C31:C50)),"","오류"))</f>
        <v/>
      </c>
      <c r="D51" s="118" t="str">
        <f>IF(AND(LEN(D30)=0,COUNTA(E30:$O$30)&gt;0),"관입력누락",IF(COUNTA(D30)=MIN(1,COUNTA(D31:D50)),"","오류"))</f>
        <v/>
      </c>
      <c r="E51" s="118" t="str">
        <f>IF(AND(LEN(E30)=0,COUNTA(F30:$O$30)&gt;0),"관입력누락",IF(COUNTA(E30)=MIN(1,COUNTA(E31:E50)),"","오류"))</f>
        <v/>
      </c>
      <c r="F51" s="118" t="str">
        <f>IF(AND(LEN(F30)=0,COUNTA(G30:$O$30)&gt;0),"관입력누락",IF(COUNTA(F30)=MIN(1,COUNTA(F31:F50)),"","오류"))</f>
        <v/>
      </c>
      <c r="G51" s="118" t="str">
        <f>IF(AND(LEN(G30)=0,COUNTA(H30:$O$30)&gt;0),"관입력누락",IF(COUNTA(G30)=MIN(1,COUNTA(G31:G50)),"","오류"))</f>
        <v/>
      </c>
      <c r="H51" s="118" t="str">
        <f>IF(AND(LEN(H30)=0,COUNTA(I30:$O$30)&gt;0),"관입력누락",IF(COUNTA(H30)=MIN(1,COUNTA(H31:H50)),"","오류"))</f>
        <v/>
      </c>
      <c r="I51" s="118" t="str">
        <f>IF(AND(LEN(I30)=0,COUNTA(J30:$O$30)&gt;0),"관입력누락",IF(COUNTA(I30)=MIN(1,COUNTA(I31:I50)),"","오류"))</f>
        <v/>
      </c>
      <c r="J51" s="118" t="str">
        <f>IF(AND(LEN(J30)=0,COUNTA(K30:$O$30)&gt;0),"관입력누락",IF(COUNTA(J30)=MIN(1,COUNTA(J31:J50)),"","오류"))</f>
        <v/>
      </c>
      <c r="K51" s="118" t="str">
        <f>IF(AND(LEN(K30)=0,COUNTA(L30:$O$30)&gt;0),"관입력누락",IF(COUNTA(K30)=MIN(1,COUNTA(K31:K50)),"","오류"))</f>
        <v/>
      </c>
      <c r="L51" s="118" t="str">
        <f>IF(AND(LEN(L30)=0,COUNTA(M30:$O$30)&gt;0),"관입력누락",IF(COUNTA(L30)=MIN(1,COUNTA(L31:L50)),"","오류"))</f>
        <v/>
      </c>
      <c r="M51" s="118" t="str">
        <f>IF(AND(LEN(M30)=0,COUNTA(N30:$O$30)&gt;0),"관입력누락",IF(COUNTA(M30)=MIN(1,COUNTA(M31:M50)),"","오류"))</f>
        <v/>
      </c>
      <c r="N51" s="118" t="str">
        <f>IF(AND(LEN(N30)=0,COUNTA(O30:$O$30)&gt;0),"관입력누락",IF(COUNTA(N30)=MIN(1,COUNTA(N31:N50)),"","오류"))</f>
        <v/>
      </c>
      <c r="O51" s="118" t="str">
        <f>IF(AND(LEN(O30)=0,COUNTA($O30:P$30)&gt;0),"관입력누락",IF(COUNTA(O30)=MIN(1,COUNTA(O31:O50)),"","오류"))</f>
        <v/>
      </c>
    </row>
    <row r="52" spans="1:15" s="96" customFormat="1" ht="20.100000000000001" hidden="1" customHeight="1">
      <c r="A52" s="99">
        <f>COUNTA(A31:A50)</f>
        <v>3</v>
      </c>
      <c r="B52" s="99">
        <f t="shared" ref="B52:O52" si="2">COUNTA(B31:B50)</f>
        <v>2</v>
      </c>
      <c r="C52" s="99">
        <f t="shared" si="2"/>
        <v>4</v>
      </c>
      <c r="D52" s="99">
        <f t="shared" si="2"/>
        <v>3</v>
      </c>
      <c r="E52" s="99">
        <f t="shared" si="2"/>
        <v>4</v>
      </c>
      <c r="F52" s="99">
        <f t="shared" si="2"/>
        <v>6</v>
      </c>
      <c r="G52" s="99">
        <f t="shared" si="2"/>
        <v>2</v>
      </c>
      <c r="H52" s="99">
        <f t="shared" si="2"/>
        <v>4</v>
      </c>
      <c r="I52" s="99">
        <f t="shared" si="2"/>
        <v>0</v>
      </c>
      <c r="J52" s="99">
        <f t="shared" si="2"/>
        <v>0</v>
      </c>
      <c r="K52" s="99">
        <f t="shared" si="2"/>
        <v>0</v>
      </c>
      <c r="L52" s="99">
        <f t="shared" si="2"/>
        <v>0</v>
      </c>
      <c r="M52" s="99">
        <f t="shared" si="2"/>
        <v>0</v>
      </c>
      <c r="N52" s="99">
        <f t="shared" si="2"/>
        <v>0</v>
      </c>
      <c r="O52" s="99">
        <f t="shared" si="2"/>
        <v>0</v>
      </c>
    </row>
    <row r="53" spans="1:15" s="96" customFormat="1" ht="20.100000000000001" hidden="1" customHeight="1">
      <c r="A53" s="98"/>
      <c r="B53" s="98"/>
      <c r="C53" s="98"/>
      <c r="D53" s="98"/>
      <c r="E53" s="98"/>
      <c r="F53" s="98"/>
      <c r="G53" s="98"/>
      <c r="H53" s="103"/>
      <c r="I53" s="98"/>
      <c r="J53" s="98"/>
      <c r="K53" s="98"/>
      <c r="L53" s="98"/>
    </row>
    <row r="54" spans="1:15" s="96" customFormat="1" ht="20.100000000000001" hidden="1" customHeight="1">
      <c r="A54" s="98"/>
      <c r="B54" s="98"/>
      <c r="C54" s="98"/>
      <c r="D54" s="98"/>
      <c r="E54" s="98"/>
      <c r="F54" s="98"/>
      <c r="G54" s="98"/>
      <c r="H54" s="103"/>
      <c r="I54" s="98"/>
      <c r="J54" s="98"/>
      <c r="K54" s="98"/>
      <c r="L54" s="98"/>
    </row>
    <row r="55" spans="1:15" s="96" customFormat="1" ht="20.100000000000001" customHeight="1">
      <c r="A55" s="98"/>
      <c r="B55" s="98"/>
      <c r="C55" s="98"/>
      <c r="D55" s="98"/>
      <c r="E55" s="98"/>
      <c r="F55" s="98"/>
      <c r="G55" s="98"/>
      <c r="H55" s="103"/>
      <c r="I55" s="98"/>
      <c r="J55" s="98"/>
      <c r="K55" s="98"/>
      <c r="L55" s="98"/>
    </row>
    <row r="56" spans="1:15" s="96" customFormat="1" ht="20.100000000000001" customHeight="1">
      <c r="A56" s="98"/>
      <c r="B56" s="98"/>
      <c r="C56" s="98"/>
      <c r="D56" s="98"/>
      <c r="E56" s="98"/>
      <c r="F56" s="98"/>
      <c r="G56" s="98"/>
      <c r="H56" s="103"/>
      <c r="I56" s="98"/>
      <c r="J56" s="98"/>
      <c r="K56" s="98"/>
      <c r="L56" s="98"/>
    </row>
    <row r="57" spans="1:15" s="96" customFormat="1" ht="20.100000000000001" customHeight="1">
      <c r="A57" s="98"/>
      <c r="B57" s="98"/>
      <c r="C57" s="98"/>
      <c r="D57" s="98"/>
      <c r="E57" s="98"/>
      <c r="F57" s="98"/>
      <c r="G57" s="98"/>
      <c r="H57" s="103"/>
      <c r="I57" s="98"/>
      <c r="J57" s="98"/>
      <c r="K57" s="98"/>
      <c r="L57" s="98"/>
    </row>
    <row r="58" spans="1:15" s="96" customFormat="1" ht="20.100000000000001" customHeight="1">
      <c r="A58" s="98"/>
      <c r="B58" s="98"/>
      <c r="C58" s="98"/>
      <c r="D58" s="98"/>
      <c r="E58" s="98"/>
      <c r="F58" s="98"/>
      <c r="G58" s="98"/>
      <c r="H58" s="103"/>
      <c r="I58" s="98"/>
      <c r="J58" s="98"/>
      <c r="K58" s="98"/>
      <c r="L58" s="98"/>
    </row>
    <row r="59" spans="1:15" s="96" customFormat="1" ht="20.100000000000001" customHeight="1">
      <c r="A59" s="98"/>
      <c r="B59" s="98"/>
      <c r="C59" s="98"/>
      <c r="D59" s="98"/>
      <c r="E59" s="98"/>
      <c r="F59" s="98"/>
      <c r="G59" s="98"/>
      <c r="H59" s="103"/>
      <c r="I59" s="98"/>
      <c r="J59" s="98"/>
      <c r="K59" s="98"/>
      <c r="L59" s="98"/>
    </row>
  </sheetData>
  <sheetProtection algorithmName="SHA-512" hashValue="fGzQqit0Zv0omP6sMzJ9qcIOYKBr8UPYc2WN6hqoQ5rXzlX/JZE1Mr8LxXZm9uH/ybBz5f4m+AKAxQ47v4diUA==" saltValue="w9W1fBD/RXKE/DCLCppUIQ==" spinCount="100000" sheet="1" objects="1" scenarios="1"/>
  <mergeCells count="4">
    <mergeCell ref="B4:L4"/>
    <mergeCell ref="B29:O29"/>
    <mergeCell ref="E2:O2"/>
    <mergeCell ref="G1:O1"/>
  </mergeCells>
  <phoneticPr fontId="2" type="noConversion"/>
  <conditionalFormatting sqref="A30:K30">
    <cfRule type="duplicateValues" dxfId="14" priority="2"/>
  </conditionalFormatting>
  <conditionalFormatting sqref="A31:K44">
    <cfRule type="duplicateValues" dxfId="13" priority="1"/>
  </conditionalFormatting>
  <conditionalFormatting sqref="A5:O5">
    <cfRule type="expression" dxfId="12" priority="46824">
      <formula>A$26="관입력누락"</formula>
    </cfRule>
    <cfRule type="duplicateValues" dxfId="11" priority="46825"/>
  </conditionalFormatting>
  <conditionalFormatting sqref="A18:O25 A17:H17 J17:O17 A6:O16">
    <cfRule type="duplicateValues" dxfId="10" priority="12"/>
  </conditionalFormatting>
  <conditionalFormatting sqref="A45:O50 L41:O44">
    <cfRule type="duplicateValues" dxfId="9" priority="15"/>
  </conditionalFormatting>
  <conditionalFormatting sqref="B1 F1 D1:D2 B2:C2">
    <cfRule type="containsBlanks" dxfId="8" priority="46826">
      <formula>LEN(TRIM(B1))=0</formula>
    </cfRule>
  </conditionalFormatting>
  <conditionalFormatting sqref="B29">
    <cfRule type="expression" dxfId="7" priority="22">
      <formula>LEN(B29)&gt;0</formula>
    </cfRule>
  </conditionalFormatting>
  <conditionalFormatting sqref="B4:L4">
    <cfRule type="expression" dxfId="6" priority="9">
      <formula>LEN(B4)&gt;0</formula>
    </cfRule>
  </conditionalFormatting>
  <conditionalFormatting sqref="E2">
    <cfRule type="expression" dxfId="5" priority="8">
      <formula>LEN(E2)&gt;0</formula>
    </cfRule>
  </conditionalFormatting>
  <conditionalFormatting sqref="G1">
    <cfRule type="expression" dxfId="4" priority="21">
      <formula>OR(LEN(부서명)=0,LEN(회계년도)=0)</formula>
    </cfRule>
  </conditionalFormatting>
  <conditionalFormatting sqref="H30:K30">
    <cfRule type="expression" dxfId="3" priority="3">
      <formula>H$51="관입력누락"</formula>
    </cfRule>
  </conditionalFormatting>
  <conditionalFormatting sqref="L30:O30">
    <cfRule type="duplicateValues" dxfId="2" priority="5"/>
    <cfRule type="expression" dxfId="1" priority="6">
      <formula>L$51="관입력누락"</formula>
    </cfRule>
  </conditionalFormatting>
  <conditionalFormatting sqref="L31:O40">
    <cfRule type="duplicateValues" dxfId="0" priority="4"/>
  </conditionalFormatting>
  <dataValidations count="3">
    <dataValidation type="whole" allowBlank="1" showInputMessage="1" showErrorMessage="1" errorTitle="회계년도 입력 오류" error="회계년도는 숫자 4자리만 입력하세요. (예: 2021년은 2021)" sqref="F1">
      <formula1>1990</formula1>
      <formula2>2999</formula2>
    </dataValidation>
    <dataValidation type="list" allowBlank="1" showInputMessage="1" showErrorMessage="1" sqref="C5">
      <formula1>"헌금,헌금/회비,회비"</formula1>
    </dataValidation>
    <dataValidation type="list" allowBlank="1" showInputMessage="1" showErrorMessage="1" sqref="B6:B11">
      <formula1>교회지원금_유형</formula1>
    </dataValidation>
  </dataValidations>
  <pageMargins left="0.70866141732283472" right="0.70866141732283472" top="0.39370078740157483" bottom="0.74803149606299213" header="0.31496062992125984" footer="0.31496062992125984"/>
  <pageSetup paperSize="9"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1"/>
  <sheetViews>
    <sheetView workbookViewId="0">
      <selection activeCell="D18" sqref="D18"/>
    </sheetView>
  </sheetViews>
  <sheetFormatPr defaultRowHeight="17.399999999999999"/>
  <cols>
    <col min="2" max="2" width="9.19921875" customWidth="1"/>
    <col min="3" max="3" width="37" bestFit="1" customWidth="1"/>
    <col min="4" max="4" width="33.09765625" bestFit="1" customWidth="1"/>
    <col min="5" max="5" width="34.5" bestFit="1" customWidth="1"/>
    <col min="6" max="6" width="8.69921875" customWidth="1"/>
    <col min="7" max="7" width="21.8984375" customWidth="1"/>
    <col min="8" max="8" width="19" customWidth="1"/>
    <col min="9" max="9" width="24.8984375" customWidth="1"/>
  </cols>
  <sheetData>
    <row r="1" spans="1:9" ht="18" thickBot="1">
      <c r="A1" s="47" t="s">
        <v>148</v>
      </c>
      <c r="B1" s="209">
        <f>MATCH("수입 합계*",회계보고서!$A:$A,0)</f>
        <v>7</v>
      </c>
      <c r="C1" s="101"/>
      <c r="D1" s="101"/>
      <c r="E1" s="101"/>
      <c r="F1" s="209">
        <f>MATCH("지출 합계",회계보고서!$F:$F,0)</f>
        <v>7</v>
      </c>
      <c r="G1" s="101"/>
      <c r="H1" s="47"/>
      <c r="I1" s="101"/>
    </row>
    <row r="2" spans="1:9">
      <c r="A2" s="47">
        <f>QUOTIENT(ROW(A2)+18,20)</f>
        <v>1</v>
      </c>
      <c r="B2" s="102"/>
      <c r="C2" s="101"/>
      <c r="D2" s="47"/>
      <c r="E2" s="103"/>
      <c r="F2" s="102">
        <f ca="1">IF(LEN(회계코드!A31)&gt;0,H2+1,0)</f>
        <v>9</v>
      </c>
      <c r="G2" s="101" t="str">
        <f ca="1">IF(LEN(OFFSET(회계코드!$A$30,1,A2-1,,))&gt;0,"  "&amp;OFFSET(회계코드!$A$30,1,A2-1,,),"")</f>
        <v xml:space="preserve">  주일간식</v>
      </c>
      <c r="H2" s="47">
        <f ca="1">IF(COUNTA(OFFSET(회계코드!$A$31,,A2-1,20,1))&gt;0,F1+1)</f>
        <v>8</v>
      </c>
      <c r="I2" s="103" t="str">
        <f ca="1">IF(COUNTA(OFFSET(회계코드!$A$31,,A2-1,20,1))&gt;0,OFFSET(회계코드!$A$30,,A2-1,,),"")</f>
        <v>간식및다과비</v>
      </c>
    </row>
    <row r="3" spans="1:9">
      <c r="A3" s="47">
        <f t="shared" ref="A3:A66" si="0">QUOTIENT(ROW(A3)+18,20)</f>
        <v>1</v>
      </c>
      <c r="B3" s="104"/>
      <c r="C3" s="101"/>
      <c r="D3" s="47"/>
      <c r="E3" s="47"/>
      <c r="F3" s="104">
        <f ca="1">IF(LEN(회계코드!A32)&gt;0,MAX(F$2:$F2)+1,"")</f>
        <v>10</v>
      </c>
      <c r="G3" s="101" t="str">
        <f ca="1">IF(LEN(OFFSET(회계코드!$A$30,2,A3-1,,))&gt;0,"  "&amp;OFFSET(회계코드!$A$30,2,A3-1,,),"")</f>
        <v xml:space="preserve">  성가대간식</v>
      </c>
      <c r="H3" s="47"/>
      <c r="I3" s="47"/>
    </row>
    <row r="4" spans="1:9">
      <c r="A4" s="47">
        <f t="shared" si="0"/>
        <v>1</v>
      </c>
      <c r="B4" s="104"/>
      <c r="C4" s="101"/>
      <c r="D4" s="47"/>
      <c r="E4" s="47"/>
      <c r="F4" s="104">
        <f ca="1">IF(LEN(회계코드!A33)&gt;0,MAX(F$2:$F3)+1,"")</f>
        <v>11</v>
      </c>
      <c r="G4" s="101" t="str">
        <f ca="1">IF(LEN(OFFSET(회계코드!$A$30,3,A4-1,,))&gt;0,"  "&amp;OFFSET(회계코드!$A$30,3,A4-1,,),"")</f>
        <v xml:space="preserve">  다과류</v>
      </c>
      <c r="H4" s="47"/>
      <c r="I4" s="47"/>
    </row>
    <row r="5" spans="1:9">
      <c r="A5" s="47">
        <f t="shared" si="0"/>
        <v>1</v>
      </c>
      <c r="B5" s="104"/>
      <c r="C5" s="101"/>
      <c r="D5" s="47"/>
      <c r="E5" s="47"/>
      <c r="F5" s="104" t="str">
        <f>IF(LEN(회계코드!A34)&gt;0,MAX(F$2:$F4)+1,"")</f>
        <v/>
      </c>
      <c r="G5" s="101" t="str">
        <f ca="1">IF(LEN(OFFSET(회계코드!$A$30,4,A5-1,,))&gt;0,"  "&amp;OFFSET(회계코드!$A$30,4,A5-1,,),"")</f>
        <v/>
      </c>
      <c r="H5" s="47"/>
      <c r="I5" s="47"/>
    </row>
    <row r="6" spans="1:9">
      <c r="A6" s="47">
        <f t="shared" si="0"/>
        <v>1</v>
      </c>
      <c r="B6" s="104"/>
      <c r="C6" s="101"/>
      <c r="D6" s="47"/>
      <c r="E6" s="47"/>
      <c r="F6" s="104" t="str">
        <f>IF(LEN(회계코드!A35)&gt;0,MAX(F$2:$F5)+1,"")</f>
        <v/>
      </c>
      <c r="G6" s="101" t="str">
        <f ca="1">IF(LEN(OFFSET(회계코드!$A$30,5,A6-1,,))&gt;0,"  "&amp;OFFSET(회계코드!$A$30,5,A6-1,,),"")</f>
        <v/>
      </c>
      <c r="H6" s="47"/>
      <c r="I6" s="47"/>
    </row>
    <row r="7" spans="1:9">
      <c r="A7" s="47">
        <f t="shared" si="0"/>
        <v>1</v>
      </c>
      <c r="B7" s="104"/>
      <c r="C7" s="101"/>
      <c r="D7" s="47"/>
      <c r="E7" s="47"/>
      <c r="F7" s="104" t="str">
        <f>IF(LEN(회계코드!A36)&gt;0,MAX(F$2:$F6)+1,"")</f>
        <v/>
      </c>
      <c r="G7" s="101" t="str">
        <f ca="1">IF(LEN(OFFSET(회계코드!$A$30,6,A7-1,,))&gt;0,"  "&amp;OFFSET(회계코드!$A$30,6,A7-1,,),"")</f>
        <v/>
      </c>
      <c r="H7" s="47"/>
      <c r="I7" s="47"/>
    </row>
    <row r="8" spans="1:9">
      <c r="A8" s="47">
        <f t="shared" si="0"/>
        <v>1</v>
      </c>
      <c r="B8" s="104"/>
      <c r="C8" s="101"/>
      <c r="D8" s="47"/>
      <c r="E8" s="47"/>
      <c r="F8" s="104" t="str">
        <f>IF(LEN(회계코드!A37)&gt;0,MAX(F$2:$F7)+1,"")</f>
        <v/>
      </c>
      <c r="G8" s="101" t="str">
        <f ca="1">IF(LEN(OFFSET(회계코드!$A$30,7,A8-1,,))&gt;0,"  "&amp;OFFSET(회계코드!$A$30,7,A8-1,,),"")</f>
        <v/>
      </c>
      <c r="H8" s="47"/>
      <c r="I8" s="47"/>
    </row>
    <row r="9" spans="1:9">
      <c r="A9" s="47">
        <f t="shared" si="0"/>
        <v>1</v>
      </c>
      <c r="B9" s="104"/>
      <c r="C9" s="101"/>
      <c r="D9" s="47"/>
      <c r="E9" s="47"/>
      <c r="F9" s="104" t="str">
        <f>IF(LEN(회계코드!A38)&gt;0,MAX(F$2:$F8)+1,"")</f>
        <v/>
      </c>
      <c r="G9" s="101" t="str">
        <f ca="1">IF(LEN(OFFSET(회계코드!$A$30,8,A9-1,,))&gt;0,"  "&amp;OFFSET(회계코드!$A$30,8,A9-1,,),"")</f>
        <v/>
      </c>
      <c r="H9" s="47"/>
      <c r="I9" s="47"/>
    </row>
    <row r="10" spans="1:9">
      <c r="A10" s="47">
        <f t="shared" si="0"/>
        <v>1</v>
      </c>
      <c r="B10" s="104"/>
      <c r="C10" s="101"/>
      <c r="D10" s="47"/>
      <c r="E10" s="47"/>
      <c r="F10" s="104" t="str">
        <f>IF(LEN(회계코드!A39)&gt;0,MAX(F$2:$F9)+1,"")</f>
        <v/>
      </c>
      <c r="G10" s="101" t="str">
        <f ca="1">IF(LEN(OFFSET(회계코드!$A$30,9,A10-1,,))&gt;0,"  "&amp;OFFSET(회계코드!$A$30,9,A10-1,,),"")</f>
        <v/>
      </c>
      <c r="H10" s="47"/>
      <c r="I10" s="47"/>
    </row>
    <row r="11" spans="1:9">
      <c r="A11" s="47">
        <f t="shared" si="0"/>
        <v>1</v>
      </c>
      <c r="B11" s="104"/>
      <c r="C11" s="101"/>
      <c r="D11" s="47"/>
      <c r="E11" s="47"/>
      <c r="F11" s="104" t="str">
        <f>IF(LEN(회계코드!A40)&gt;0,MAX(F$2:$F10)+1,"")</f>
        <v/>
      </c>
      <c r="G11" s="101" t="str">
        <f ca="1">IF(LEN(OFFSET(회계코드!$A$30,10,A11-1,,))&gt;0,"  "&amp;OFFSET(회계코드!$A$30,10,A11-1,,),"")</f>
        <v/>
      </c>
      <c r="H11" s="47"/>
      <c r="I11" s="47"/>
    </row>
    <row r="12" spans="1:9">
      <c r="A12" s="47">
        <f t="shared" si="0"/>
        <v>1</v>
      </c>
      <c r="B12" s="104"/>
      <c r="C12" s="101"/>
      <c r="D12" s="47"/>
      <c r="E12" s="47"/>
      <c r="F12" s="104" t="str">
        <f>IF(LEN(회계코드!A41)&gt;0,MAX(F$2:$F11)+1,"")</f>
        <v/>
      </c>
      <c r="G12" s="101" t="str">
        <f ca="1">IF(LEN(OFFSET(회계코드!$A$30,11,A12-1,,))&gt;0,"  "&amp;OFFSET(회계코드!$A$30,11,A12-1,,),"")</f>
        <v/>
      </c>
      <c r="H12" s="47"/>
      <c r="I12" s="47"/>
    </row>
    <row r="13" spans="1:9">
      <c r="A13" s="47">
        <f t="shared" si="0"/>
        <v>1</v>
      </c>
      <c r="B13" s="104"/>
      <c r="C13" s="101"/>
      <c r="D13" s="47"/>
      <c r="E13" s="47"/>
      <c r="F13" s="104" t="str">
        <f>IF(LEN(회계코드!A42)&gt;0,MAX(F$2:$F12)+1,"")</f>
        <v/>
      </c>
      <c r="G13" s="101" t="str">
        <f ca="1">IF(LEN(OFFSET(회계코드!$A$30,12,A13-1,,))&gt;0,"  "&amp;OFFSET(회계코드!$A$30,12,A13-1,,),"")</f>
        <v/>
      </c>
      <c r="H13" s="47"/>
      <c r="I13" s="47"/>
    </row>
    <row r="14" spans="1:9">
      <c r="A14" s="47">
        <f t="shared" si="0"/>
        <v>1</v>
      </c>
      <c r="B14" s="104"/>
      <c r="C14" s="101"/>
      <c r="D14" s="47"/>
      <c r="E14" s="47"/>
      <c r="F14" s="104" t="str">
        <f>IF(LEN(회계코드!A43)&gt;0,MAX(F$2:$F13)+1,"")</f>
        <v/>
      </c>
      <c r="G14" s="101" t="str">
        <f ca="1">IF(LEN(OFFSET(회계코드!$A$30,13,A14-1,,))&gt;0,"  "&amp;OFFSET(회계코드!$A$30,13,A14-1,,),"")</f>
        <v/>
      </c>
      <c r="H14" s="47"/>
      <c r="I14" s="47"/>
    </row>
    <row r="15" spans="1:9">
      <c r="A15" s="47">
        <f t="shared" si="0"/>
        <v>1</v>
      </c>
      <c r="B15" s="104"/>
      <c r="C15" s="101"/>
      <c r="D15" s="47"/>
      <c r="E15" s="47"/>
      <c r="F15" s="104" t="str">
        <f>IF(LEN(회계코드!A44)&gt;0,MAX(F$2:$F14)+1,"")</f>
        <v/>
      </c>
      <c r="G15" s="101" t="str">
        <f ca="1">IF(LEN(OFFSET(회계코드!$A$30,14,A15-1,,))&gt;0,"  "&amp;OFFSET(회계코드!$A$30,14,A15-1,,),"")</f>
        <v/>
      </c>
      <c r="H15" s="47"/>
      <c r="I15" s="47"/>
    </row>
    <row r="16" spans="1:9">
      <c r="A16" s="47">
        <f t="shared" si="0"/>
        <v>1</v>
      </c>
      <c r="B16" s="104"/>
      <c r="C16" s="101"/>
      <c r="D16" s="47"/>
      <c r="E16" s="47"/>
      <c r="F16" s="104" t="str">
        <f>IF(LEN(회계코드!A45)&gt;0,MAX(F$2:$F15)+1,"")</f>
        <v/>
      </c>
      <c r="G16" s="101" t="str">
        <f ca="1">IF(LEN(OFFSET(회계코드!$A$30,15,A16-1,,))&gt;0,"  "&amp;OFFSET(회계코드!$A$30,15,A16-1,,),"")</f>
        <v/>
      </c>
      <c r="H16" s="47"/>
      <c r="I16" s="47"/>
    </row>
    <row r="17" spans="1:9">
      <c r="A17" s="47">
        <f t="shared" si="0"/>
        <v>1</v>
      </c>
      <c r="B17" s="104"/>
      <c r="C17" s="101"/>
      <c r="D17" s="47"/>
      <c r="E17" s="47"/>
      <c r="F17" s="104" t="str">
        <f>IF(LEN(회계코드!A46)&gt;0,MAX(F$2:$F16)+1,"")</f>
        <v/>
      </c>
      <c r="G17" s="101" t="str">
        <f ca="1">IF(LEN(OFFSET(회계코드!$A$30,16,A17-1,,))&gt;0,"  "&amp;OFFSET(회계코드!$A$30,16,A17-1,,),"")</f>
        <v/>
      </c>
      <c r="H17" s="47"/>
      <c r="I17" s="47"/>
    </row>
    <row r="18" spans="1:9">
      <c r="A18" s="47">
        <f t="shared" si="0"/>
        <v>1</v>
      </c>
      <c r="B18" s="104"/>
      <c r="C18" s="101"/>
      <c r="D18" s="47"/>
      <c r="E18" s="47"/>
      <c r="F18" s="104" t="str">
        <f>IF(LEN(회계코드!A47)&gt;0,MAX(F$2:$F17)+1,"")</f>
        <v/>
      </c>
      <c r="G18" s="101" t="str">
        <f ca="1">IF(LEN(OFFSET(회계코드!$A$30,17,A18-1,,))&gt;0,"  "&amp;OFFSET(회계코드!$A$30,17,A18-1,,),"")</f>
        <v/>
      </c>
      <c r="H18" s="47"/>
      <c r="I18" s="47"/>
    </row>
    <row r="19" spans="1:9">
      <c r="A19" s="47">
        <f t="shared" si="0"/>
        <v>1</v>
      </c>
      <c r="B19" s="104"/>
      <c r="C19" s="101"/>
      <c r="D19" s="47"/>
      <c r="E19" s="47"/>
      <c r="F19" s="104" t="str">
        <f>IF(LEN(회계코드!A48)&gt;0,MAX(F$2:$F18)+1,"")</f>
        <v/>
      </c>
      <c r="G19" s="101" t="str">
        <f ca="1">IF(LEN(OFFSET(회계코드!$A$30,18,A19-1,,))&gt;0,"  "&amp;OFFSET(회계코드!$A$30,18,A19-1,,),"")</f>
        <v/>
      </c>
      <c r="H19" s="47"/>
      <c r="I19" s="47"/>
    </row>
    <row r="20" spans="1:9">
      <c r="A20" s="47">
        <f t="shared" si="0"/>
        <v>1</v>
      </c>
      <c r="B20" s="104"/>
      <c r="C20" s="101"/>
      <c r="D20" s="47"/>
      <c r="E20" s="47"/>
      <c r="F20" s="104" t="str">
        <f>IF(LEN(회계코드!A49)&gt;0,MAX(F$2:$F19)+1,"")</f>
        <v/>
      </c>
      <c r="G20" s="101" t="str">
        <f ca="1">IF(LEN(OFFSET(회계코드!$A$30,19,A20-1,,))&gt;0,"  "&amp;OFFSET(회계코드!$A$30,19,A20-1,,),"")</f>
        <v/>
      </c>
      <c r="H20" s="47"/>
      <c r="I20" s="47"/>
    </row>
    <row r="21" spans="1:9" ht="18" thickBot="1">
      <c r="A21" s="47">
        <f t="shared" si="0"/>
        <v>1</v>
      </c>
      <c r="B21" s="104"/>
      <c r="C21" s="101"/>
      <c r="D21" s="47"/>
      <c r="E21" s="47"/>
      <c r="F21" s="104" t="str">
        <f>IF(LEN(회계코드!A50)&gt;0,MAX(F$2:$F20)+1,"")</f>
        <v/>
      </c>
      <c r="G21" s="101" t="str">
        <f ca="1">IF(LEN(OFFSET(회계코드!$A$30,20,A21-1,,))&gt;0,"  "&amp;OFFSET(회계코드!$A$30,20,A21-1,,),"")</f>
        <v/>
      </c>
      <c r="H21" s="47"/>
      <c r="I21" s="47"/>
    </row>
    <row r="22" spans="1:9">
      <c r="A22" s="47">
        <f t="shared" si="0"/>
        <v>2</v>
      </c>
      <c r="B22" s="105">
        <f ca="1">IF(LEN(회계코드!B6)&gt;0,D22+1,0)</f>
        <v>9</v>
      </c>
      <c r="C22" s="101" t="str">
        <f ca="1">IF(LEN(OFFSET(회계코드!$A$5,1,A22-1,,))&gt;0,"  "&amp;OFFSET(회계코드!$A$5,1,A22-1,,),"")</f>
        <v xml:space="preserve">  재배정금</v>
      </c>
      <c r="D22" s="47">
        <f ca="1">IF(COUNTA(OFFSET(회계코드!$A$6,,A22-1,20,1))&gt;0,B1+1)</f>
        <v>8</v>
      </c>
      <c r="E22" s="103" t="str">
        <f ca="1">IF(COUNTA(OFFSET(회계코드!$A$6,,A22-1,20,1))&gt;0,OFFSET(회계코드!$A$5,,A22-1,,),"")</f>
        <v>교회보조금</v>
      </c>
      <c r="F22" s="102">
        <f ca="1">IF(LEN(회계코드!B31)&gt;0,H22+1,0)</f>
        <v>13</v>
      </c>
      <c r="G22" s="101" t="str">
        <f ca="1">IF(LEN(OFFSET(회계코드!$A$30,1,A22-1,,))&gt;0,"  "&amp;OFFSET(회계코드!$A$30,1,A22-1,,),"")</f>
        <v xml:space="preserve">  겨울성경학교</v>
      </c>
      <c r="H22" s="100">
        <f ca="1">IF(COUNTA(OFFSET(회계코드!$A$31,,A22-1,20,1))&gt;0,MAX(F2:F21)+1)</f>
        <v>12</v>
      </c>
      <c r="I22" s="103" t="str">
        <f ca="1">IF(COUNTA(OFFSET(회계코드!$A$31,,A22-1,20,1))&gt;0,OFFSET(회계코드!$A$30,,A22-1,,),"")</f>
        <v>성경학교운영비</v>
      </c>
    </row>
    <row r="23" spans="1:9">
      <c r="A23" s="47">
        <f t="shared" si="0"/>
        <v>2</v>
      </c>
      <c r="B23" s="105">
        <f ca="1">IF(LEN(회계코드!B7)&gt;0,MAX(B$2:$B22)+1,"")</f>
        <v>10</v>
      </c>
      <c r="C23" s="101" t="str">
        <f ca="1">IF(LEN(OFFSET(회계코드!$A$5,2,A23-1,,))&gt;0,"  "&amp;OFFSET(회계코드!$A$5,2,A23-1,,),"")</f>
        <v xml:space="preserve">  교회지원금</v>
      </c>
      <c r="D23" s="47"/>
      <c r="E23" s="47"/>
      <c r="F23" s="104">
        <f ca="1">IF(LEN(회계코드!B32)&gt;0,MAX(F$2:$F22)+1,"")</f>
        <v>14</v>
      </c>
      <c r="G23" s="101" t="str">
        <f ca="1">IF(LEN(OFFSET(회계코드!$A$30,2,A23-1,,))&gt;0,"  "&amp;OFFSET(회계코드!$A$30,2,A23-1,,),"")</f>
        <v xml:space="preserve">  여름성경학교</v>
      </c>
      <c r="H23" s="47"/>
      <c r="I23" s="47"/>
    </row>
    <row r="24" spans="1:9">
      <c r="A24" s="47">
        <f t="shared" si="0"/>
        <v>2</v>
      </c>
      <c r="B24" s="105" t="str">
        <f>IF(LEN(회계코드!B8)&gt;0,MAX(B$2:$B23)+1,"")</f>
        <v/>
      </c>
      <c r="C24" s="101" t="str">
        <f ca="1">IF(LEN(OFFSET(회계코드!$A$5,3,A24-1,,))&gt;0,"  "&amp;OFFSET(회계코드!$A$5,3,A24-1,,),"")</f>
        <v/>
      </c>
      <c r="D24" s="47"/>
      <c r="E24" s="47"/>
      <c r="F24" s="104" t="str">
        <f>IF(LEN(회계코드!B33)&gt;0,MAX(F$2:$F23)+1,"")</f>
        <v/>
      </c>
      <c r="G24" s="101" t="str">
        <f ca="1">IF(LEN(OFFSET(회계코드!$A$30,3,A24-1,,))&gt;0,"  "&amp;OFFSET(회계코드!$A$30,3,A24-1,,),"")</f>
        <v/>
      </c>
      <c r="H24" s="47"/>
      <c r="I24" s="47"/>
    </row>
    <row r="25" spans="1:9">
      <c r="A25" s="47">
        <f t="shared" si="0"/>
        <v>2</v>
      </c>
      <c r="B25" s="105" t="str">
        <f>IF(LEN(회계코드!B9)&gt;0,MAX(B$2:$B24)+1,"")</f>
        <v/>
      </c>
      <c r="C25" s="101" t="str">
        <f ca="1">IF(LEN(OFFSET(회계코드!$A$5,4,A25-1,,))&gt;0,"  "&amp;OFFSET(회계코드!$A$5,4,A25-1,,),"")</f>
        <v/>
      </c>
      <c r="D25" s="47"/>
      <c r="E25" s="47"/>
      <c r="F25" s="104" t="str">
        <f>IF(LEN(회계코드!B34)&gt;0,MAX(F$2:$F24)+1,"")</f>
        <v/>
      </c>
      <c r="G25" s="101" t="str">
        <f ca="1">IF(LEN(OFFSET(회계코드!$A$30,4,A25-1,,))&gt;0,"  "&amp;OFFSET(회계코드!$A$30,4,A25-1,,),"")</f>
        <v/>
      </c>
      <c r="H25" s="47"/>
      <c r="I25" s="47"/>
    </row>
    <row r="26" spans="1:9">
      <c r="A26" s="47">
        <f t="shared" si="0"/>
        <v>2</v>
      </c>
      <c r="B26" s="105" t="str">
        <f>IF(LEN(회계코드!B10)&gt;0,MAX(B$2:$B25)+1,"")</f>
        <v/>
      </c>
      <c r="C26" s="101" t="str">
        <f ca="1">IF(LEN(OFFSET(회계코드!$A$5,5,A26-1,,))&gt;0,"  "&amp;OFFSET(회계코드!$A$5,5,A26-1,,),"")</f>
        <v/>
      </c>
      <c r="D26" s="47"/>
      <c r="E26" s="47"/>
      <c r="F26" s="104" t="str">
        <f>IF(LEN(회계코드!B35)&gt;0,MAX(F$2:$F25)+1,"")</f>
        <v/>
      </c>
      <c r="G26" s="101" t="str">
        <f ca="1">IF(LEN(OFFSET(회계코드!$A$30,5,A26-1,,))&gt;0,"  "&amp;OFFSET(회계코드!$A$30,5,A26-1,,),"")</f>
        <v/>
      </c>
      <c r="H26" s="47"/>
      <c r="I26" s="47"/>
    </row>
    <row r="27" spans="1:9">
      <c r="A27" s="47">
        <f t="shared" si="0"/>
        <v>2</v>
      </c>
      <c r="B27" s="105" t="str">
        <f>IF(LEN(회계코드!B11)&gt;0,MAX(B$2:$B26)+1,"")</f>
        <v/>
      </c>
      <c r="C27" s="101" t="str">
        <f ca="1">IF(LEN(OFFSET(회계코드!$A$5,6,A27-1,,))&gt;0,"  "&amp;OFFSET(회계코드!$A$5,6,A27-1,,),"")</f>
        <v/>
      </c>
      <c r="D27" s="47"/>
      <c r="E27" s="47"/>
      <c r="F27" s="104" t="str">
        <f>IF(LEN(회계코드!B36)&gt;0,MAX(F$2:$F26)+1,"")</f>
        <v/>
      </c>
      <c r="G27" s="101" t="str">
        <f ca="1">IF(LEN(OFFSET(회계코드!$A$30,6,A27-1,,))&gt;0,"  "&amp;OFFSET(회계코드!$A$30,6,A27-1,,),"")</f>
        <v/>
      </c>
      <c r="H27" s="47"/>
      <c r="I27" s="47"/>
    </row>
    <row r="28" spans="1:9">
      <c r="A28" s="47">
        <f t="shared" si="0"/>
        <v>2</v>
      </c>
      <c r="B28" s="105" t="str">
        <f>IF(LEN(회계코드!B12)&gt;0,MAX(B$2:$B27)+1,"")</f>
        <v/>
      </c>
      <c r="C28" s="101" t="str">
        <f ca="1">IF(LEN(OFFSET(회계코드!$A$5,7,A28-1,,))&gt;0,"  "&amp;OFFSET(회계코드!$A$5,7,A28-1,,),"")</f>
        <v/>
      </c>
      <c r="D28" s="47"/>
      <c r="E28" s="47"/>
      <c r="F28" s="104" t="str">
        <f>IF(LEN(회계코드!B37)&gt;0,MAX(F$2:$F27)+1,"")</f>
        <v/>
      </c>
      <c r="G28" s="101" t="str">
        <f ca="1">IF(LEN(OFFSET(회계코드!$A$30,7,A28-1,,))&gt;0,"  "&amp;OFFSET(회계코드!$A$30,7,A28-1,,),"")</f>
        <v/>
      </c>
      <c r="H28" s="47"/>
      <c r="I28" s="47"/>
    </row>
    <row r="29" spans="1:9">
      <c r="A29" s="47">
        <f t="shared" si="0"/>
        <v>2</v>
      </c>
      <c r="B29" s="105" t="str">
        <f>IF(LEN(회계코드!B13)&gt;0,MAX(B$2:$B28)+1,"")</f>
        <v/>
      </c>
      <c r="C29" s="101" t="str">
        <f ca="1">IF(LEN(OFFSET(회계코드!$A$5,8,A29-1,,))&gt;0,"  "&amp;OFFSET(회계코드!$A$5,8,A29-1,,),"")</f>
        <v/>
      </c>
      <c r="D29" s="47"/>
      <c r="E29" s="47"/>
      <c r="F29" s="104" t="str">
        <f>IF(LEN(회계코드!B38)&gt;0,MAX(F$2:$F28)+1,"")</f>
        <v/>
      </c>
      <c r="G29" s="101" t="str">
        <f ca="1">IF(LEN(OFFSET(회계코드!$A$30,8,A29-1,,))&gt;0,"  "&amp;OFFSET(회계코드!$A$30,8,A29-1,,),"")</f>
        <v/>
      </c>
      <c r="H29" s="47"/>
      <c r="I29" s="47"/>
    </row>
    <row r="30" spans="1:9">
      <c r="A30" s="47">
        <f t="shared" si="0"/>
        <v>2</v>
      </c>
      <c r="B30" s="105" t="str">
        <f>IF(LEN(회계코드!B14)&gt;0,MAX(B$2:$B29)+1,"")</f>
        <v/>
      </c>
      <c r="C30" s="101" t="str">
        <f ca="1">IF(LEN(OFFSET(회계코드!$A$5,9,A30-1,,))&gt;0,"  "&amp;OFFSET(회계코드!$A$5,9,A30-1,,),"")</f>
        <v/>
      </c>
      <c r="D30" s="47"/>
      <c r="E30" s="47"/>
      <c r="F30" s="104" t="str">
        <f>IF(LEN(회계코드!B39)&gt;0,MAX(F$2:$F29)+1,"")</f>
        <v/>
      </c>
      <c r="G30" s="101" t="str">
        <f ca="1">IF(LEN(OFFSET(회계코드!$A$30,9,A30-1,,))&gt;0,"  "&amp;OFFSET(회계코드!$A$30,9,A30-1,,),"")</f>
        <v/>
      </c>
      <c r="H30" s="47"/>
      <c r="I30" s="47"/>
    </row>
    <row r="31" spans="1:9">
      <c r="A31" s="47">
        <f t="shared" si="0"/>
        <v>2</v>
      </c>
      <c r="B31" s="105" t="str">
        <f>IF(LEN(회계코드!B15)&gt;0,MAX(B$2:$B30)+1,"")</f>
        <v/>
      </c>
      <c r="C31" s="101" t="str">
        <f ca="1">IF(LEN(OFFSET(회계코드!$A$5,10,A31-1,,))&gt;0,"  "&amp;OFFSET(회계코드!$A$5,10,A31-1,,),"")</f>
        <v/>
      </c>
      <c r="D31" s="47"/>
      <c r="E31" s="47"/>
      <c r="F31" s="104" t="str">
        <f>IF(LEN(회계코드!B40)&gt;0,MAX(F$2:$F30)+1,"")</f>
        <v/>
      </c>
      <c r="G31" s="101" t="str">
        <f ca="1">IF(LEN(OFFSET(회계코드!$A$30,10,A31-1,,))&gt;0,"  "&amp;OFFSET(회계코드!$A$30,10,A31-1,,),"")</f>
        <v/>
      </c>
      <c r="H31" s="47"/>
      <c r="I31" s="47"/>
    </row>
    <row r="32" spans="1:9">
      <c r="A32" s="47">
        <f t="shared" si="0"/>
        <v>2</v>
      </c>
      <c r="B32" s="105" t="str">
        <f>IF(LEN(회계코드!B16)&gt;0,MAX(B$2:$B31)+1,"")</f>
        <v/>
      </c>
      <c r="C32" s="101" t="str">
        <f ca="1">IF(LEN(OFFSET(회계코드!$A$5,11,A32-1,,))&gt;0,"  "&amp;OFFSET(회계코드!$A$5,11,A32-1,,),"")</f>
        <v/>
      </c>
      <c r="D32" s="47"/>
      <c r="E32" s="47"/>
      <c r="F32" s="104" t="str">
        <f>IF(LEN(회계코드!B41)&gt;0,MAX(F$2:$F31)+1,"")</f>
        <v/>
      </c>
      <c r="G32" s="101" t="str">
        <f ca="1">IF(LEN(OFFSET(회계코드!$A$30,11,A32-1,,))&gt;0,"  "&amp;OFFSET(회계코드!$A$30,11,A32-1,,),"")</f>
        <v/>
      </c>
      <c r="H32" s="47"/>
      <c r="I32" s="47"/>
    </row>
    <row r="33" spans="1:9">
      <c r="A33" s="47">
        <f t="shared" si="0"/>
        <v>2</v>
      </c>
      <c r="B33" s="105" t="str">
        <f>IF(LEN(회계코드!B17)&gt;0,MAX(B$2:$B32)+1,"")</f>
        <v/>
      </c>
      <c r="C33" s="101" t="str">
        <f ca="1">IF(LEN(OFFSET(회계코드!$A$5,12,A33-1,,))&gt;0,"  "&amp;OFFSET(회계코드!$A$5,12,A33-1,,),"")</f>
        <v/>
      </c>
      <c r="D33" s="47"/>
      <c r="E33" s="47"/>
      <c r="F33" s="104" t="str">
        <f>IF(LEN(회계코드!B42)&gt;0,MAX(F$2:$F32)+1,"")</f>
        <v/>
      </c>
      <c r="G33" s="101" t="str">
        <f ca="1">IF(LEN(OFFSET(회계코드!$A$30,12,A33-1,,))&gt;0,"  "&amp;OFFSET(회계코드!$A$30,12,A33-1,,),"")</f>
        <v/>
      </c>
      <c r="H33" s="47"/>
      <c r="I33" s="47"/>
    </row>
    <row r="34" spans="1:9">
      <c r="A34" s="47">
        <f t="shared" si="0"/>
        <v>2</v>
      </c>
      <c r="B34" s="105" t="str">
        <f>IF(LEN(회계코드!B18)&gt;0,MAX(B$2:$B33)+1,"")</f>
        <v/>
      </c>
      <c r="C34" s="101" t="str">
        <f ca="1">IF(LEN(OFFSET(회계코드!$A$5,13,A34-1,,))&gt;0,"  "&amp;OFFSET(회계코드!$A$5,13,A34-1,,),"")</f>
        <v/>
      </c>
      <c r="D34" s="47"/>
      <c r="E34" s="47"/>
      <c r="F34" s="104" t="str">
        <f>IF(LEN(회계코드!B43)&gt;0,MAX(F$2:$F33)+1,"")</f>
        <v/>
      </c>
      <c r="G34" s="101" t="str">
        <f ca="1">IF(LEN(OFFSET(회계코드!$A$30,13,A34-1,,))&gt;0,"  "&amp;OFFSET(회계코드!$A$30,13,A34-1,,),"")</f>
        <v/>
      </c>
      <c r="H34" s="47"/>
      <c r="I34" s="47"/>
    </row>
    <row r="35" spans="1:9">
      <c r="A35" s="47">
        <f t="shared" si="0"/>
        <v>2</v>
      </c>
      <c r="B35" s="105" t="str">
        <f>IF(LEN(회계코드!B19)&gt;0,MAX(B$2:$B34)+1,"")</f>
        <v/>
      </c>
      <c r="C35" s="101" t="str">
        <f ca="1">IF(LEN(OFFSET(회계코드!$A$5,14,A35-1,,))&gt;0,"  "&amp;OFFSET(회계코드!$A$5,14,A35-1,,),"")</f>
        <v/>
      </c>
      <c r="D35" s="47"/>
      <c r="E35" s="47"/>
      <c r="F35" s="104" t="str">
        <f>IF(LEN(회계코드!B44)&gt;0,MAX(F$2:$F34)+1,"")</f>
        <v/>
      </c>
      <c r="G35" s="101" t="str">
        <f ca="1">IF(LEN(OFFSET(회계코드!$A$30,14,A35-1,,))&gt;0,"  "&amp;OFFSET(회계코드!$A$30,14,A35-1,,),"")</f>
        <v/>
      </c>
      <c r="H35" s="47"/>
      <c r="I35" s="47"/>
    </row>
    <row r="36" spans="1:9">
      <c r="A36" s="47">
        <f t="shared" si="0"/>
        <v>2</v>
      </c>
      <c r="B36" s="105" t="str">
        <f>IF(LEN(회계코드!B20)&gt;0,MAX(B$2:$B35)+1,"")</f>
        <v/>
      </c>
      <c r="C36" s="101" t="str">
        <f ca="1">IF(LEN(OFFSET(회계코드!$A$5,15,A36-1,,))&gt;0,"  "&amp;OFFSET(회계코드!$A$5,15,A36-1,,),"")</f>
        <v/>
      </c>
      <c r="D36" s="47"/>
      <c r="E36" s="47"/>
      <c r="F36" s="104" t="str">
        <f>IF(LEN(회계코드!B45)&gt;0,MAX(F$2:$F35)+1,"")</f>
        <v/>
      </c>
      <c r="G36" s="101" t="str">
        <f ca="1">IF(LEN(OFFSET(회계코드!$A$30,15,A36-1,,))&gt;0,"  "&amp;OFFSET(회계코드!$A$30,15,A36-1,,),"")</f>
        <v/>
      </c>
      <c r="H36" s="47"/>
      <c r="I36" s="47"/>
    </row>
    <row r="37" spans="1:9">
      <c r="A37" s="47">
        <f t="shared" si="0"/>
        <v>2</v>
      </c>
      <c r="B37" s="105" t="str">
        <f>IF(LEN(회계코드!B21)&gt;0,MAX(B$2:$B36)+1,"")</f>
        <v/>
      </c>
      <c r="C37" s="101" t="str">
        <f ca="1">IF(LEN(OFFSET(회계코드!$A$5,16,A37-1,,))&gt;0,"  "&amp;OFFSET(회계코드!$A$5,16,A37-1,,),"")</f>
        <v/>
      </c>
      <c r="D37" s="47"/>
      <c r="E37" s="47"/>
      <c r="F37" s="104" t="str">
        <f>IF(LEN(회계코드!B46)&gt;0,MAX(F$2:$F36)+1,"")</f>
        <v/>
      </c>
      <c r="G37" s="101" t="str">
        <f ca="1">IF(LEN(OFFSET(회계코드!$A$30,16,A37-1,,))&gt;0,"  "&amp;OFFSET(회계코드!$A$30,16,A37-1,,),"")</f>
        <v/>
      </c>
      <c r="H37" s="47"/>
      <c r="I37" s="47"/>
    </row>
    <row r="38" spans="1:9">
      <c r="A38" s="47">
        <f t="shared" si="0"/>
        <v>2</v>
      </c>
      <c r="B38" s="105" t="str">
        <f>IF(LEN(회계코드!B22)&gt;0,MAX(B$2:$B37)+1,"")</f>
        <v/>
      </c>
      <c r="C38" s="101" t="str">
        <f ca="1">IF(LEN(OFFSET(회계코드!$A$5,17,A38-1,,))&gt;0,"  "&amp;OFFSET(회계코드!$A$5,17,A38-1,,),"")</f>
        <v/>
      </c>
      <c r="D38" s="47"/>
      <c r="E38" s="100"/>
      <c r="F38" s="104" t="str">
        <f>IF(LEN(회계코드!B47)&gt;0,MAX(F$2:$F37)+1,"")</f>
        <v/>
      </c>
      <c r="G38" s="101" t="str">
        <f ca="1">IF(LEN(OFFSET(회계코드!$A$30,17,A38-1,,))&gt;0,"  "&amp;OFFSET(회계코드!$A$30,17,A38-1,,),"")</f>
        <v/>
      </c>
      <c r="H38" s="47"/>
      <c r="I38" s="100"/>
    </row>
    <row r="39" spans="1:9">
      <c r="A39" s="47">
        <f t="shared" si="0"/>
        <v>2</v>
      </c>
      <c r="B39" s="105" t="str">
        <f>IF(LEN(회계코드!B23)&gt;0,MAX(B$2:$B38)+1,"")</f>
        <v/>
      </c>
      <c r="C39" s="101" t="str">
        <f ca="1">IF(LEN(OFFSET(회계코드!$A$5,18,A39-1,,))&gt;0,"  "&amp;OFFSET(회계코드!$A$5,18,A39-1,,),"")</f>
        <v/>
      </c>
      <c r="D39" s="47"/>
      <c r="E39" s="100"/>
      <c r="F39" s="104" t="str">
        <f>IF(LEN(회계코드!B48)&gt;0,MAX(F$2:$F38)+1,"")</f>
        <v/>
      </c>
      <c r="G39" s="101" t="str">
        <f ca="1">IF(LEN(OFFSET(회계코드!$A$30,18,A39-1,,))&gt;0,"  "&amp;OFFSET(회계코드!$A$30,18,A39-1,,),"")</f>
        <v/>
      </c>
      <c r="H39" s="47"/>
      <c r="I39" s="100"/>
    </row>
    <row r="40" spans="1:9">
      <c r="A40" s="47">
        <f t="shared" si="0"/>
        <v>2</v>
      </c>
      <c r="B40" s="105" t="str">
        <f>IF(LEN(회계코드!B24)&gt;0,MAX(B$2:$B39)+1,"")</f>
        <v/>
      </c>
      <c r="C40" s="101" t="str">
        <f ca="1">IF(LEN(OFFSET(회계코드!$A$5,19,A40-1,,))&gt;0,"  "&amp;OFFSET(회계코드!$A$5,19,A40-1,,),"")</f>
        <v/>
      </c>
      <c r="D40" s="47"/>
      <c r="E40" s="100"/>
      <c r="F40" s="104" t="str">
        <f>IF(LEN(회계코드!B49)&gt;0,MAX(F$2:$F39)+1,"")</f>
        <v/>
      </c>
      <c r="G40" s="101" t="str">
        <f ca="1">IF(LEN(OFFSET(회계코드!$A$30,19,A40-1,,))&gt;0,"  "&amp;OFFSET(회계코드!$A$30,19,A40-1,,),"")</f>
        <v/>
      </c>
      <c r="H40" s="47"/>
      <c r="I40" s="100"/>
    </row>
    <row r="41" spans="1:9" ht="18" thickBot="1">
      <c r="A41" s="47">
        <f t="shared" si="0"/>
        <v>2</v>
      </c>
      <c r="B41" s="105" t="str">
        <f>IF(LEN(회계코드!B25)&gt;0,MAX(B$2:$B40)+1,"")</f>
        <v/>
      </c>
      <c r="C41" s="101" t="str">
        <f ca="1">IF(LEN(OFFSET(회계코드!$A$5,20,A41-1,,))&gt;0,"  "&amp;OFFSET(회계코드!$A$5,20,A41-1,,),"")</f>
        <v/>
      </c>
      <c r="D41" s="47"/>
      <c r="E41" s="100"/>
      <c r="F41" s="104" t="str">
        <f>IF(LEN(회계코드!B50)&gt;0,MAX(F$2:$F40)+1,"")</f>
        <v/>
      </c>
      <c r="G41" s="101" t="str">
        <f ca="1">IF(LEN(OFFSET(회계코드!$A$30,20,A41-1,,))&gt;0,"  "&amp;OFFSET(회계코드!$A$30,20,A41-1,,),"")</f>
        <v/>
      </c>
      <c r="H41" s="47"/>
      <c r="I41" s="100"/>
    </row>
    <row r="42" spans="1:9">
      <c r="A42" s="47">
        <f t="shared" si="0"/>
        <v>3</v>
      </c>
      <c r="B42" s="105">
        <f ca="1">IF(LEN(회계코드!C6)&gt;0,D42+1,0)</f>
        <v>12</v>
      </c>
      <c r="C42" s="101" t="str">
        <f ca="1">IF(LEN(OFFSET(회계코드!$A$5,1,A42-1,,))&gt;0,"  "&amp;OFFSET(회계코드!$A$5,1,A42-1,,),"")</f>
        <v xml:space="preserve">  주일헌금</v>
      </c>
      <c r="D42" s="47">
        <f ca="1">IF(COUNTA(OFFSET(회계코드!$A$6,,A42-1,20,1))&gt;0,MAX(B22:B41)+1)</f>
        <v>11</v>
      </c>
      <c r="E42" s="103" t="str">
        <f ca="1">IF(COUNTA(OFFSET(회계코드!$A$6,,A42-1,20,1))&gt;0,OFFSET(회계코드!$A$5,,A42-1,,),"")</f>
        <v>헌금</v>
      </c>
      <c r="F42" s="102">
        <f ca="1">IF(LEN(회계코드!C31)&gt;0,H42+1,0)</f>
        <v>16</v>
      </c>
      <c r="G42" s="101" t="str">
        <f ca="1">IF(LEN(OFFSET(회계코드!$A$30,1,A42-1,,))&gt;0,"  "&amp;OFFSET(회계코드!$A$30,1,A42-1,,),"")</f>
        <v xml:space="preserve">  공과교재</v>
      </c>
      <c r="H42" s="100">
        <f ca="1">IF(COUNTA(OFFSET(회계코드!$A$31,,A42-1,20,1))&gt;0,MAX(F22:F41)+1)</f>
        <v>15</v>
      </c>
      <c r="I42" s="103" t="str">
        <f ca="1">IF(COUNTA(OFFSET(회계코드!$A$31,,A42-1,20,1))&gt;0,OFFSET(회계코드!$A$30,,A42-1,,),"")</f>
        <v>교재_교육시설환경비</v>
      </c>
    </row>
    <row r="43" spans="1:9">
      <c r="A43" s="47">
        <f t="shared" si="0"/>
        <v>3</v>
      </c>
      <c r="B43" s="105">
        <f ca="1">IF(LEN(회계코드!C7)&gt;0,MAX(B$2:$B42)+1,"")</f>
        <v>13</v>
      </c>
      <c r="C43" s="101" t="str">
        <f ca="1">IF(LEN(OFFSET(회계코드!$A$5,2,A43-1,,))&gt;0,"  "&amp;OFFSET(회계코드!$A$5,2,A43-1,,),"")</f>
        <v xml:space="preserve">  감사헌금</v>
      </c>
      <c r="D43" s="47"/>
      <c r="E43" s="100"/>
      <c r="F43" s="104">
        <f ca="1">IF(LEN(회계코드!C32)&gt;0,MAX(F$2:$F42)+1,"")</f>
        <v>17</v>
      </c>
      <c r="G43" s="101" t="str">
        <f ca="1">IF(LEN(OFFSET(회계코드!$A$30,2,A43-1,,))&gt;0,"  "&amp;OFFSET(회계코드!$A$30,2,A43-1,,),"")</f>
        <v xml:space="preserve">  교육기자재</v>
      </c>
      <c r="H43" s="47"/>
      <c r="I43" s="100"/>
    </row>
    <row r="44" spans="1:9">
      <c r="A44" s="47">
        <f t="shared" si="0"/>
        <v>3</v>
      </c>
      <c r="B44" s="105">
        <f ca="1">IF(LEN(회계코드!C8)&gt;0,MAX(B$2:$B43)+1,"")</f>
        <v>14</v>
      </c>
      <c r="C44" s="101" t="str">
        <f ca="1">IF(LEN(OFFSET(회계코드!$A$5,3,A44-1,,))&gt;0,"  "&amp;OFFSET(회계코드!$A$5,3,A44-1,,),"")</f>
        <v xml:space="preserve">  십일조</v>
      </c>
      <c r="D44" s="47"/>
      <c r="E44" s="100"/>
      <c r="F44" s="104">
        <f ca="1">IF(LEN(회계코드!C33)&gt;0,MAX(F$2:$F43)+1,"")</f>
        <v>18</v>
      </c>
      <c r="G44" s="101" t="str">
        <f ca="1">IF(LEN(OFFSET(회계코드!$A$30,3,A44-1,,))&gt;0,"  "&amp;OFFSET(회계코드!$A$30,3,A44-1,,),"")</f>
        <v xml:space="preserve">  문구류</v>
      </c>
      <c r="H44" s="47"/>
      <c r="I44" s="100"/>
    </row>
    <row r="45" spans="1:9">
      <c r="A45" s="47">
        <f t="shared" si="0"/>
        <v>3</v>
      </c>
      <c r="B45" s="105">
        <f ca="1">IF(LEN(회계코드!C9)&gt;0,MAX(B$2:$B44)+1,"")</f>
        <v>15</v>
      </c>
      <c r="C45" s="101" t="str">
        <f ca="1">IF(LEN(OFFSET(회계코드!$A$5,4,A45-1,,))&gt;0,"  "&amp;OFFSET(회계코드!$A$5,4,A45-1,,),"")</f>
        <v xml:space="preserve">  절기헌금</v>
      </c>
      <c r="D45" s="47"/>
      <c r="E45" s="100"/>
      <c r="F45" s="104">
        <f ca="1">IF(LEN(회계코드!C34)&gt;0,MAX(F$2:$F44)+1,"")</f>
        <v>19</v>
      </c>
      <c r="G45" s="101" t="str">
        <f ca="1">IF(LEN(OFFSET(회계코드!$A$30,4,A45-1,,))&gt;0,"  "&amp;OFFSET(회계코드!$A$30,4,A45-1,,),"")</f>
        <v xml:space="preserve">  환경정리</v>
      </c>
      <c r="H45" s="47"/>
      <c r="I45" s="100"/>
    </row>
    <row r="46" spans="1:9">
      <c r="A46" s="47">
        <f t="shared" si="0"/>
        <v>3</v>
      </c>
      <c r="B46" s="105" t="str">
        <f>IF(LEN(회계코드!C10)&gt;0,MAX(B$2:$B45)+1,"")</f>
        <v/>
      </c>
      <c r="C46" s="101" t="str">
        <f ca="1">IF(LEN(OFFSET(회계코드!$A$5,5,A46-1,,))&gt;0,"  "&amp;OFFSET(회계코드!$A$5,5,A46-1,,),"")</f>
        <v/>
      </c>
      <c r="D46" s="47"/>
      <c r="E46" s="100"/>
      <c r="F46" s="104" t="str">
        <f>IF(LEN(회계코드!C35)&gt;0,MAX(F$2:$F45)+1,"")</f>
        <v/>
      </c>
      <c r="G46" s="101" t="str">
        <f ca="1">IF(LEN(OFFSET(회계코드!$A$30,5,A46-1,,))&gt;0,"  "&amp;OFFSET(회계코드!$A$30,5,A46-1,,),"")</f>
        <v/>
      </c>
      <c r="H46" s="47"/>
      <c r="I46" s="100"/>
    </row>
    <row r="47" spans="1:9">
      <c r="A47" s="47">
        <f t="shared" si="0"/>
        <v>3</v>
      </c>
      <c r="B47" s="105" t="str">
        <f>IF(LEN(회계코드!C11)&gt;0,MAX(B$2:$B46)+1,"")</f>
        <v/>
      </c>
      <c r="C47" s="101" t="str">
        <f ca="1">IF(LEN(OFFSET(회계코드!$A$5,6,A47-1,,))&gt;0,"  "&amp;OFFSET(회계코드!$A$5,6,A47-1,,),"")</f>
        <v/>
      </c>
      <c r="D47" s="47"/>
      <c r="E47" s="100"/>
      <c r="F47" s="104" t="str">
        <f>IF(LEN(회계코드!C36)&gt;0,MAX(F$2:$F46)+1,"")</f>
        <v/>
      </c>
      <c r="G47" s="101" t="str">
        <f ca="1">IF(LEN(OFFSET(회계코드!$A$30,6,A47-1,,))&gt;0,"  "&amp;OFFSET(회계코드!$A$30,6,A47-1,,),"")</f>
        <v/>
      </c>
      <c r="H47" s="47"/>
      <c r="I47" s="100"/>
    </row>
    <row r="48" spans="1:9">
      <c r="A48" s="47">
        <f t="shared" si="0"/>
        <v>3</v>
      </c>
      <c r="B48" s="105" t="str">
        <f>IF(LEN(회계코드!C12)&gt;0,MAX(B$2:$B47)+1,"")</f>
        <v/>
      </c>
      <c r="C48" s="101" t="str">
        <f ca="1">IF(LEN(OFFSET(회계코드!$A$5,7,A48-1,,))&gt;0,"  "&amp;OFFSET(회계코드!$A$5,7,A48-1,,),"")</f>
        <v/>
      </c>
      <c r="D48" s="47"/>
      <c r="E48" s="100"/>
      <c r="F48" s="104" t="str">
        <f>IF(LEN(회계코드!C37)&gt;0,MAX(F$2:$F47)+1,"")</f>
        <v/>
      </c>
      <c r="G48" s="101" t="str">
        <f ca="1">IF(LEN(OFFSET(회계코드!$A$30,7,A48-1,,))&gt;0,"  "&amp;OFFSET(회계코드!$A$30,7,A48-1,,),"")</f>
        <v/>
      </c>
      <c r="H48" s="47"/>
      <c r="I48" s="100"/>
    </row>
    <row r="49" spans="1:9">
      <c r="A49" s="47">
        <f t="shared" si="0"/>
        <v>3</v>
      </c>
      <c r="B49" s="105" t="str">
        <f>IF(LEN(회계코드!C13)&gt;0,MAX(B$2:$B48)+1,"")</f>
        <v/>
      </c>
      <c r="C49" s="101" t="str">
        <f ca="1">IF(LEN(OFFSET(회계코드!$A$5,8,A49-1,,))&gt;0,"  "&amp;OFFSET(회계코드!$A$5,8,A49-1,,),"")</f>
        <v/>
      </c>
      <c r="D49" s="47"/>
      <c r="E49" s="100"/>
      <c r="F49" s="104" t="str">
        <f>IF(LEN(회계코드!C38)&gt;0,MAX(F$2:$F48)+1,"")</f>
        <v/>
      </c>
      <c r="G49" s="101" t="str">
        <f ca="1">IF(LEN(OFFSET(회계코드!$A$30,8,A49-1,,))&gt;0,"  "&amp;OFFSET(회계코드!$A$30,8,A49-1,,),"")</f>
        <v/>
      </c>
      <c r="H49" s="47"/>
      <c r="I49" s="100"/>
    </row>
    <row r="50" spans="1:9">
      <c r="A50" s="47">
        <f t="shared" si="0"/>
        <v>3</v>
      </c>
      <c r="B50" s="105" t="str">
        <f>IF(LEN(회계코드!C14)&gt;0,MAX(B$2:$B49)+1,"")</f>
        <v/>
      </c>
      <c r="C50" s="101" t="str">
        <f ca="1">IF(LEN(OFFSET(회계코드!$A$5,9,A50-1,,))&gt;0,"  "&amp;OFFSET(회계코드!$A$5,9,A50-1,,),"")</f>
        <v/>
      </c>
      <c r="D50" s="47"/>
      <c r="E50" s="100"/>
      <c r="F50" s="104" t="str">
        <f>IF(LEN(회계코드!C39)&gt;0,MAX(F$2:$F49)+1,"")</f>
        <v/>
      </c>
      <c r="G50" s="101" t="str">
        <f ca="1">IF(LEN(OFFSET(회계코드!$A$30,9,A50-1,,))&gt;0,"  "&amp;OFFSET(회계코드!$A$30,9,A50-1,,),"")</f>
        <v/>
      </c>
      <c r="H50" s="47"/>
      <c r="I50" s="100"/>
    </row>
    <row r="51" spans="1:9">
      <c r="A51" s="47">
        <f t="shared" si="0"/>
        <v>3</v>
      </c>
      <c r="B51" s="105" t="str">
        <f>IF(LEN(회계코드!C15)&gt;0,MAX(B$2:$B50)+1,"")</f>
        <v/>
      </c>
      <c r="C51" s="101" t="str">
        <f ca="1">IF(LEN(OFFSET(회계코드!$A$5,10,A51-1,,))&gt;0,"  "&amp;OFFSET(회계코드!$A$5,10,A51-1,,),"")</f>
        <v/>
      </c>
      <c r="D51" s="47"/>
      <c r="E51" s="100"/>
      <c r="F51" s="104" t="str">
        <f>IF(LEN(회계코드!C40)&gt;0,MAX(F$2:$F50)+1,"")</f>
        <v/>
      </c>
      <c r="G51" s="101" t="str">
        <f ca="1">IF(LEN(OFFSET(회계코드!$A$30,10,A51-1,,))&gt;0,"  "&amp;OFFSET(회계코드!$A$30,10,A51-1,,),"")</f>
        <v/>
      </c>
      <c r="H51" s="47"/>
      <c r="I51" s="100"/>
    </row>
    <row r="52" spans="1:9">
      <c r="A52" s="47">
        <f t="shared" si="0"/>
        <v>3</v>
      </c>
      <c r="B52" s="105" t="str">
        <f>IF(LEN(회계코드!C16)&gt;0,MAX(B$2:$B51)+1,"")</f>
        <v/>
      </c>
      <c r="C52" s="101" t="str">
        <f ca="1">IF(LEN(OFFSET(회계코드!$A$5,11,A52-1,,))&gt;0,"  "&amp;OFFSET(회계코드!$A$5,11,A52-1,,),"")</f>
        <v/>
      </c>
      <c r="D52" s="47"/>
      <c r="E52" s="100"/>
      <c r="F52" s="104" t="str">
        <f>IF(LEN(회계코드!C41)&gt;0,MAX(F$2:$F51)+1,"")</f>
        <v/>
      </c>
      <c r="G52" s="101" t="str">
        <f ca="1">IF(LEN(OFFSET(회계코드!$A$30,11,A52-1,,))&gt;0,"  "&amp;OFFSET(회계코드!$A$30,11,A52-1,,),"")</f>
        <v/>
      </c>
      <c r="H52" s="47"/>
      <c r="I52" s="100"/>
    </row>
    <row r="53" spans="1:9">
      <c r="A53" s="47">
        <f t="shared" si="0"/>
        <v>3</v>
      </c>
      <c r="B53" s="105" t="str">
        <f>IF(LEN(회계코드!C17)&gt;0,MAX(B$2:$B52)+1,"")</f>
        <v/>
      </c>
      <c r="C53" s="101" t="str">
        <f ca="1">IF(LEN(OFFSET(회계코드!$A$5,12,A53-1,,))&gt;0,"  "&amp;OFFSET(회계코드!$A$5,12,A53-1,,),"")</f>
        <v/>
      </c>
      <c r="D53" s="47"/>
      <c r="E53" s="100"/>
      <c r="F53" s="104" t="str">
        <f>IF(LEN(회계코드!C42)&gt;0,MAX(F$2:$F52)+1,"")</f>
        <v/>
      </c>
      <c r="G53" s="101" t="str">
        <f ca="1">IF(LEN(OFFSET(회계코드!$A$30,12,A53-1,,))&gt;0,"  "&amp;OFFSET(회계코드!$A$30,12,A53-1,,),"")</f>
        <v/>
      </c>
      <c r="H53" s="47"/>
      <c r="I53" s="100"/>
    </row>
    <row r="54" spans="1:9">
      <c r="A54" s="47">
        <f t="shared" si="0"/>
        <v>3</v>
      </c>
      <c r="B54" s="105" t="str">
        <f>IF(LEN(회계코드!C18)&gt;0,MAX(B$2:$B53)+1,"")</f>
        <v/>
      </c>
      <c r="C54" s="101" t="str">
        <f ca="1">IF(LEN(OFFSET(회계코드!$A$5,13,A54-1,,))&gt;0,"  "&amp;OFFSET(회계코드!$A$5,13,A54-1,,),"")</f>
        <v/>
      </c>
      <c r="D54" s="47"/>
      <c r="E54" s="100"/>
      <c r="F54" s="104" t="str">
        <f>IF(LEN(회계코드!C43)&gt;0,MAX(F$2:$F53)+1,"")</f>
        <v/>
      </c>
      <c r="G54" s="101" t="str">
        <f ca="1">IF(LEN(OFFSET(회계코드!$A$30,13,A54-1,,))&gt;0,"  "&amp;OFFSET(회계코드!$A$30,13,A54-1,,),"")</f>
        <v/>
      </c>
      <c r="H54" s="47"/>
      <c r="I54" s="100"/>
    </row>
    <row r="55" spans="1:9">
      <c r="A55" s="47">
        <f t="shared" si="0"/>
        <v>3</v>
      </c>
      <c r="B55" s="105" t="str">
        <f>IF(LEN(회계코드!C19)&gt;0,MAX(B$2:$B54)+1,"")</f>
        <v/>
      </c>
      <c r="C55" s="101" t="str">
        <f ca="1">IF(LEN(OFFSET(회계코드!$A$5,14,A55-1,,))&gt;0,"  "&amp;OFFSET(회계코드!$A$5,14,A55-1,,),"")</f>
        <v/>
      </c>
      <c r="D55" s="47"/>
      <c r="E55" s="100"/>
      <c r="F55" s="104" t="str">
        <f>IF(LEN(회계코드!C44)&gt;0,MAX(F$2:$F54)+1,"")</f>
        <v/>
      </c>
      <c r="G55" s="101" t="str">
        <f ca="1">IF(LEN(OFFSET(회계코드!$A$30,14,A55-1,,))&gt;0,"  "&amp;OFFSET(회계코드!$A$30,14,A55-1,,),"")</f>
        <v/>
      </c>
      <c r="H55" s="47"/>
      <c r="I55" s="100"/>
    </row>
    <row r="56" spans="1:9">
      <c r="A56" s="47">
        <f t="shared" si="0"/>
        <v>3</v>
      </c>
      <c r="B56" s="105" t="str">
        <f>IF(LEN(회계코드!C20)&gt;0,MAX(B$2:$B55)+1,"")</f>
        <v/>
      </c>
      <c r="C56" s="101" t="str">
        <f ca="1">IF(LEN(OFFSET(회계코드!$A$5,15,A56-1,,))&gt;0,"  "&amp;OFFSET(회계코드!$A$5,15,A56-1,,),"")</f>
        <v/>
      </c>
      <c r="D56" s="47"/>
      <c r="E56" s="100"/>
      <c r="F56" s="104" t="str">
        <f>IF(LEN(회계코드!C45)&gt;0,MAX(F$2:$F55)+1,"")</f>
        <v/>
      </c>
      <c r="G56" s="101" t="str">
        <f ca="1">IF(LEN(OFFSET(회계코드!$A$30,15,A56-1,,))&gt;0,"  "&amp;OFFSET(회계코드!$A$30,15,A56-1,,),"")</f>
        <v/>
      </c>
      <c r="H56" s="47"/>
      <c r="I56" s="100"/>
    </row>
    <row r="57" spans="1:9">
      <c r="A57" s="47">
        <f t="shared" si="0"/>
        <v>3</v>
      </c>
      <c r="B57" s="105" t="str">
        <f>IF(LEN(회계코드!C21)&gt;0,MAX(B$2:$B56)+1,"")</f>
        <v/>
      </c>
      <c r="C57" s="101" t="str">
        <f ca="1">IF(LEN(OFFSET(회계코드!$A$5,16,A57-1,,))&gt;0,"  "&amp;OFFSET(회계코드!$A$5,16,A57-1,,),"")</f>
        <v/>
      </c>
      <c r="D57" s="47"/>
      <c r="E57" s="100"/>
      <c r="F57" s="104" t="str">
        <f>IF(LEN(회계코드!C46)&gt;0,MAX(F$2:$F56)+1,"")</f>
        <v/>
      </c>
      <c r="G57" s="101" t="str">
        <f ca="1">IF(LEN(OFFSET(회계코드!$A$30,16,A57-1,,))&gt;0,"  "&amp;OFFSET(회계코드!$A$30,16,A57-1,,),"")</f>
        <v/>
      </c>
      <c r="H57" s="47"/>
      <c r="I57" s="100"/>
    </row>
    <row r="58" spans="1:9">
      <c r="A58" s="47">
        <f t="shared" si="0"/>
        <v>3</v>
      </c>
      <c r="B58" s="105" t="str">
        <f>IF(LEN(회계코드!C22)&gt;0,MAX(B$2:$B57)+1,"")</f>
        <v/>
      </c>
      <c r="C58" s="101" t="str">
        <f ca="1">IF(LEN(OFFSET(회계코드!$A$5,17,A58-1,,))&gt;0,"  "&amp;OFFSET(회계코드!$A$5,17,A58-1,,),"")</f>
        <v/>
      </c>
      <c r="D58" s="47"/>
      <c r="E58" s="100"/>
      <c r="F58" s="104" t="str">
        <f>IF(LEN(회계코드!C47)&gt;0,MAX(F$2:$F57)+1,"")</f>
        <v/>
      </c>
      <c r="G58" s="101" t="str">
        <f ca="1">IF(LEN(OFFSET(회계코드!$A$30,17,A58-1,,))&gt;0,"  "&amp;OFFSET(회계코드!$A$30,17,A58-1,,),"")</f>
        <v/>
      </c>
      <c r="H58" s="47"/>
      <c r="I58" s="100"/>
    </row>
    <row r="59" spans="1:9">
      <c r="A59" s="47">
        <f t="shared" si="0"/>
        <v>3</v>
      </c>
      <c r="B59" s="105" t="str">
        <f>IF(LEN(회계코드!C23)&gt;0,MAX(B$2:$B58)+1,"")</f>
        <v/>
      </c>
      <c r="C59" s="101" t="str">
        <f ca="1">IF(LEN(OFFSET(회계코드!$A$5,18,A59-1,,))&gt;0,"  "&amp;OFFSET(회계코드!$A$5,18,A59-1,,),"")</f>
        <v/>
      </c>
      <c r="D59" s="47"/>
      <c r="E59" s="100"/>
      <c r="F59" s="104" t="str">
        <f>IF(LEN(회계코드!C48)&gt;0,MAX(F$2:$F58)+1,"")</f>
        <v/>
      </c>
      <c r="G59" s="101" t="str">
        <f ca="1">IF(LEN(OFFSET(회계코드!$A$30,18,A59-1,,))&gt;0,"  "&amp;OFFSET(회계코드!$A$30,18,A59-1,,),"")</f>
        <v/>
      </c>
      <c r="H59" s="47"/>
      <c r="I59" s="100"/>
    </row>
    <row r="60" spans="1:9">
      <c r="A60" s="47">
        <f t="shared" si="0"/>
        <v>3</v>
      </c>
      <c r="B60" s="105" t="str">
        <f>IF(LEN(회계코드!C24)&gt;0,MAX(B$2:$B59)+1,"")</f>
        <v/>
      </c>
      <c r="C60" s="101" t="str">
        <f ca="1">IF(LEN(OFFSET(회계코드!$A$5,19,A60-1,,))&gt;0,"  "&amp;OFFSET(회계코드!$A$5,19,A60-1,,),"")</f>
        <v/>
      </c>
      <c r="D60" s="47"/>
      <c r="E60" s="100"/>
      <c r="F60" s="104" t="str">
        <f>IF(LEN(회계코드!C49)&gt;0,MAX(F$2:$F59)+1,"")</f>
        <v/>
      </c>
      <c r="G60" s="101" t="str">
        <f ca="1">IF(LEN(OFFSET(회계코드!$A$30,19,A60-1,,))&gt;0,"  "&amp;OFFSET(회계코드!$A$30,19,A60-1,,),"")</f>
        <v/>
      </c>
      <c r="H60" s="47"/>
      <c r="I60" s="100"/>
    </row>
    <row r="61" spans="1:9" ht="18" thickBot="1">
      <c r="A61" s="47">
        <f t="shared" si="0"/>
        <v>3</v>
      </c>
      <c r="B61" s="105" t="str">
        <f>IF(LEN(회계코드!C25)&gt;0,MAX(B$2:$B60)+1,"")</f>
        <v/>
      </c>
      <c r="C61" s="101" t="str">
        <f ca="1">IF(LEN(OFFSET(회계코드!$A$5,20,A61-1,,))&gt;0,"  "&amp;OFFSET(회계코드!$A$5,20,A61-1,,),"")</f>
        <v/>
      </c>
      <c r="D61" s="47"/>
      <c r="E61" s="100"/>
      <c r="F61" s="104" t="str">
        <f>IF(LEN(회계코드!C50)&gt;0,MAX(F$2:$F60)+1,"")</f>
        <v/>
      </c>
      <c r="G61" s="101" t="str">
        <f ca="1">IF(LEN(OFFSET(회계코드!$A$30,20,A61-1,,))&gt;0,"  "&amp;OFFSET(회계코드!$A$30,20,A61-1,,),"")</f>
        <v/>
      </c>
      <c r="H61" s="47"/>
      <c r="I61" s="100"/>
    </row>
    <row r="62" spans="1:9">
      <c r="A62" s="47">
        <f t="shared" si="0"/>
        <v>4</v>
      </c>
      <c r="B62" s="105">
        <f ca="1">IF(LEN(회계코드!D6)&gt;0,D62+1,0)</f>
        <v>17</v>
      </c>
      <c r="C62" s="101" t="str">
        <f ca="1">IF(LEN(OFFSET(회계코드!$A$5,1,A62-1,,))&gt;0,"  "&amp;OFFSET(회계코드!$A$5,1,A62-1,,),"")</f>
        <v xml:space="preserve">  예금이자</v>
      </c>
      <c r="D62" s="47">
        <f ca="1">IF(COUNTA(OFFSET(회계코드!$A$6,,A62-1,20,1))&gt;0,MAX(B42:B61)+1)</f>
        <v>16</v>
      </c>
      <c r="E62" s="103" t="str">
        <f ca="1">IF(COUNTA(OFFSET(회계코드!$A$6,,A62-1,20,1))&gt;0,OFFSET(회계코드!$A$5,,A62-1,,),"")</f>
        <v>기타</v>
      </c>
      <c r="F62" s="102">
        <f ca="1">IF(LEN(회계코드!D31)&gt;0,H62+1,0)</f>
        <v>21</v>
      </c>
      <c r="G62" s="101" t="str">
        <f ca="1">IF(LEN(OFFSET(회계코드!$A$30,1,A62-1,,))&gt;0,"  "&amp;OFFSET(회계코드!$A$30,1,A62-1,,),"")</f>
        <v xml:space="preserve">  총회</v>
      </c>
      <c r="H62" s="100">
        <f ca="1">IF(COUNTA(OFFSET(회계코드!$A$31,,A62-1,20,1))&gt;0,MAX(F42:F61)+1)</f>
        <v>20</v>
      </c>
      <c r="I62" s="103" t="str">
        <f ca="1">IF(COUNTA(OFFSET(회계코드!$A$31,,A62-1,20,1))&gt;0,OFFSET(회계코드!$A$30,,A62-1,,),"")</f>
        <v>총회_진행부_성가대</v>
      </c>
    </row>
    <row r="63" spans="1:9">
      <c r="A63" s="47">
        <f t="shared" si="0"/>
        <v>4</v>
      </c>
      <c r="B63" s="105">
        <f ca="1">IF(LEN(회계코드!D7)&gt;0,MAX(B$2:$B62)+1,"")</f>
        <v>18</v>
      </c>
      <c r="C63" s="101" t="str">
        <f ca="1">IF(LEN(OFFSET(회계코드!$A$5,2,A63-1,,))&gt;0,"  "&amp;OFFSET(회계코드!$A$5,2,A63-1,,),"")</f>
        <v xml:space="preserve">  잡수입</v>
      </c>
      <c r="D63" s="47"/>
      <c r="E63" s="100"/>
      <c r="F63" s="104">
        <f ca="1">IF(LEN(회계코드!D32)&gt;0,MAX(F$2:$F62)+1,"")</f>
        <v>22</v>
      </c>
      <c r="G63" s="101" t="str">
        <f ca="1">IF(LEN(OFFSET(회계코드!$A$30,2,A63-1,,))&gt;0,"  "&amp;OFFSET(회계코드!$A$30,2,A63-1,,),"")</f>
        <v xml:space="preserve">  진행부</v>
      </c>
      <c r="H63" s="47"/>
      <c r="I63" s="100"/>
    </row>
    <row r="64" spans="1:9">
      <c r="A64" s="47">
        <f t="shared" si="0"/>
        <v>4</v>
      </c>
      <c r="B64" s="105" t="str">
        <f>IF(LEN(회계코드!D8)&gt;0,MAX(B$2:$B63)+1,"")</f>
        <v/>
      </c>
      <c r="C64" s="101" t="str">
        <f ca="1">IF(LEN(OFFSET(회계코드!$A$5,3,A64-1,,))&gt;0,"  "&amp;OFFSET(회계코드!$A$5,3,A64-1,,),"")</f>
        <v/>
      </c>
      <c r="D64" s="47"/>
      <c r="E64" s="100"/>
      <c r="F64" s="104">
        <f ca="1">IF(LEN(회계코드!D33)&gt;0,MAX(F$2:$F63)+1,"")</f>
        <v>23</v>
      </c>
      <c r="G64" s="101" t="str">
        <f ca="1">IF(LEN(OFFSET(회계코드!$A$30,3,A64-1,,))&gt;0,"  "&amp;OFFSET(회계코드!$A$30,3,A64-1,,),"")</f>
        <v xml:space="preserve">  성가대</v>
      </c>
      <c r="H64" s="47"/>
      <c r="I64" s="100"/>
    </row>
    <row r="65" spans="1:9">
      <c r="A65" s="47">
        <f t="shared" si="0"/>
        <v>4</v>
      </c>
      <c r="B65" s="105" t="str">
        <f>IF(LEN(회계코드!D9)&gt;0,MAX(B$2:$B64)+1,"")</f>
        <v/>
      </c>
      <c r="C65" s="101" t="str">
        <f ca="1">IF(LEN(OFFSET(회계코드!$A$5,4,A65-1,,))&gt;0,"  "&amp;OFFSET(회계코드!$A$5,4,A65-1,,),"")</f>
        <v/>
      </c>
      <c r="D65" s="47"/>
      <c r="E65" s="100"/>
      <c r="F65" s="104" t="str">
        <f>IF(LEN(회계코드!D34)&gt;0,MAX(F$2:$F64)+1,"")</f>
        <v/>
      </c>
      <c r="G65" s="101" t="str">
        <f ca="1">IF(LEN(OFFSET(회계코드!$A$30,4,A65-1,,))&gt;0,"  "&amp;OFFSET(회계코드!$A$30,4,A65-1,,),"")</f>
        <v/>
      </c>
      <c r="H65" s="47"/>
      <c r="I65" s="100"/>
    </row>
    <row r="66" spans="1:9">
      <c r="A66" s="47">
        <f t="shared" si="0"/>
        <v>4</v>
      </c>
      <c r="B66" s="105" t="str">
        <f>IF(LEN(회계코드!D10)&gt;0,MAX(B$2:$B65)+1,"")</f>
        <v/>
      </c>
      <c r="C66" s="101" t="str">
        <f ca="1">IF(LEN(OFFSET(회계코드!$A$5,5,A66-1,,))&gt;0,"  "&amp;OFFSET(회계코드!$A$5,5,A66-1,,),"")</f>
        <v/>
      </c>
      <c r="D66" s="47"/>
      <c r="E66" s="100"/>
      <c r="F66" s="104" t="str">
        <f>IF(LEN(회계코드!D35)&gt;0,MAX(F$2:$F65)+1,"")</f>
        <v/>
      </c>
      <c r="G66" s="101" t="str">
        <f ca="1">IF(LEN(OFFSET(회계코드!$A$30,5,A66-1,,))&gt;0,"  "&amp;OFFSET(회계코드!$A$30,5,A66-1,,),"")</f>
        <v/>
      </c>
      <c r="H66" s="47"/>
      <c r="I66" s="100"/>
    </row>
    <row r="67" spans="1:9">
      <c r="A67" s="47">
        <f t="shared" ref="A67:A130" si="1">QUOTIENT(ROW(A67)+18,20)</f>
        <v>4</v>
      </c>
      <c r="B67" s="105" t="str">
        <f>IF(LEN(회계코드!D11)&gt;0,MAX(B$2:$B66)+1,"")</f>
        <v/>
      </c>
      <c r="C67" s="101" t="str">
        <f ca="1">IF(LEN(OFFSET(회계코드!$A$5,6,A67-1,,))&gt;0,"  "&amp;OFFSET(회계코드!$A$5,6,A67-1,,),"")</f>
        <v/>
      </c>
      <c r="D67" s="47"/>
      <c r="E67" s="100"/>
      <c r="F67" s="104" t="str">
        <f>IF(LEN(회계코드!D36)&gt;0,MAX(F$2:$F66)+1,"")</f>
        <v/>
      </c>
      <c r="G67" s="101" t="str">
        <f ca="1">IF(LEN(OFFSET(회계코드!$A$30,6,A67-1,,))&gt;0,"  "&amp;OFFSET(회계코드!$A$30,6,A67-1,,),"")</f>
        <v/>
      </c>
      <c r="H67" s="47"/>
      <c r="I67" s="100"/>
    </row>
    <row r="68" spans="1:9">
      <c r="A68" s="47">
        <f t="shared" si="1"/>
        <v>4</v>
      </c>
      <c r="B68" s="105" t="str">
        <f>IF(LEN(회계코드!D12)&gt;0,MAX(B$2:$B67)+1,"")</f>
        <v/>
      </c>
      <c r="C68" s="101" t="str">
        <f ca="1">IF(LEN(OFFSET(회계코드!$A$5,7,A68-1,,))&gt;0,"  "&amp;OFFSET(회계코드!$A$5,7,A68-1,,),"")</f>
        <v/>
      </c>
      <c r="D68" s="47"/>
      <c r="E68" s="100"/>
      <c r="F68" s="104" t="str">
        <f>IF(LEN(회계코드!D37)&gt;0,MAX(F$2:$F67)+1,"")</f>
        <v/>
      </c>
      <c r="G68" s="101" t="str">
        <f ca="1">IF(LEN(OFFSET(회계코드!$A$30,7,A68-1,,))&gt;0,"  "&amp;OFFSET(회계코드!$A$30,7,A68-1,,),"")</f>
        <v/>
      </c>
      <c r="H68" s="47"/>
      <c r="I68" s="100"/>
    </row>
    <row r="69" spans="1:9">
      <c r="A69" s="47">
        <f t="shared" si="1"/>
        <v>4</v>
      </c>
      <c r="B69" s="105" t="str">
        <f>IF(LEN(회계코드!D13)&gt;0,MAX(B$2:$B68)+1,"")</f>
        <v/>
      </c>
      <c r="C69" s="101" t="str">
        <f ca="1">IF(LEN(OFFSET(회계코드!$A$5,8,A69-1,,))&gt;0,"  "&amp;OFFSET(회계코드!$A$5,8,A69-1,,),"")</f>
        <v/>
      </c>
      <c r="D69" s="47"/>
      <c r="E69" s="100"/>
      <c r="F69" s="104" t="str">
        <f>IF(LEN(회계코드!D38)&gt;0,MAX(F$2:$F68)+1,"")</f>
        <v/>
      </c>
      <c r="G69" s="101" t="str">
        <f ca="1">IF(LEN(OFFSET(회계코드!$A$30,8,A69-1,,))&gt;0,"  "&amp;OFFSET(회계코드!$A$30,8,A69-1,,),"")</f>
        <v/>
      </c>
      <c r="H69" s="47"/>
      <c r="I69" s="100"/>
    </row>
    <row r="70" spans="1:9">
      <c r="A70" s="47">
        <f t="shared" si="1"/>
        <v>4</v>
      </c>
      <c r="B70" s="105" t="str">
        <f>IF(LEN(회계코드!D14)&gt;0,MAX(B$2:$B69)+1,"")</f>
        <v/>
      </c>
      <c r="C70" s="101" t="str">
        <f ca="1">IF(LEN(OFFSET(회계코드!$A$5,9,A70-1,,))&gt;0,"  "&amp;OFFSET(회계코드!$A$5,9,A70-1,,),"")</f>
        <v/>
      </c>
      <c r="D70" s="47"/>
      <c r="E70" s="100"/>
      <c r="F70" s="104" t="str">
        <f>IF(LEN(회계코드!D39)&gt;0,MAX(F$2:$F69)+1,"")</f>
        <v/>
      </c>
      <c r="G70" s="101" t="str">
        <f ca="1">IF(LEN(OFFSET(회계코드!$A$30,9,A70-1,,))&gt;0,"  "&amp;OFFSET(회계코드!$A$30,9,A70-1,,),"")</f>
        <v/>
      </c>
      <c r="H70" s="47"/>
      <c r="I70" s="100"/>
    </row>
    <row r="71" spans="1:9">
      <c r="A71" s="47">
        <f t="shared" si="1"/>
        <v>4</v>
      </c>
      <c r="B71" s="105" t="str">
        <f>IF(LEN(회계코드!D15)&gt;0,MAX(B$2:$B70)+1,"")</f>
        <v/>
      </c>
      <c r="C71" s="101" t="str">
        <f ca="1">IF(LEN(OFFSET(회계코드!$A$5,10,A71-1,,))&gt;0,"  "&amp;OFFSET(회계코드!$A$5,10,A71-1,,),"")</f>
        <v/>
      </c>
      <c r="D71" s="47"/>
      <c r="E71" s="100"/>
      <c r="F71" s="104" t="str">
        <f>IF(LEN(회계코드!D40)&gt;0,MAX(F$2:$F70)+1,"")</f>
        <v/>
      </c>
      <c r="G71" s="101" t="str">
        <f ca="1">IF(LEN(OFFSET(회계코드!$A$30,10,A71-1,,))&gt;0,"  "&amp;OFFSET(회계코드!$A$30,10,A71-1,,),"")</f>
        <v/>
      </c>
      <c r="H71" s="47"/>
      <c r="I71" s="100"/>
    </row>
    <row r="72" spans="1:9">
      <c r="A72" s="47">
        <f t="shared" si="1"/>
        <v>4</v>
      </c>
      <c r="B72" s="105" t="str">
        <f>IF(LEN(회계코드!D16)&gt;0,MAX(B$2:$B71)+1,"")</f>
        <v/>
      </c>
      <c r="C72" s="101" t="str">
        <f ca="1">IF(LEN(OFFSET(회계코드!$A$5,11,A72-1,,))&gt;0,"  "&amp;OFFSET(회계코드!$A$5,11,A72-1,,),"")</f>
        <v/>
      </c>
      <c r="D72" s="47"/>
      <c r="E72" s="100"/>
      <c r="F72" s="104" t="str">
        <f>IF(LEN(회계코드!D41)&gt;0,MAX(F$2:$F71)+1,"")</f>
        <v/>
      </c>
      <c r="G72" s="101" t="str">
        <f ca="1">IF(LEN(OFFSET(회계코드!$A$30,11,A72-1,,))&gt;0,"  "&amp;OFFSET(회계코드!$A$30,11,A72-1,,),"")</f>
        <v/>
      </c>
      <c r="H72" s="47"/>
      <c r="I72" s="100"/>
    </row>
    <row r="73" spans="1:9">
      <c r="A73" s="47">
        <f t="shared" si="1"/>
        <v>4</v>
      </c>
      <c r="B73" s="105" t="str">
        <f>IF(LEN(회계코드!D17)&gt;0,MAX(B$2:$B72)+1,"")</f>
        <v/>
      </c>
      <c r="C73" s="101" t="str">
        <f ca="1">IF(LEN(OFFSET(회계코드!$A$5,12,A73-1,,))&gt;0,"  "&amp;OFFSET(회계코드!$A$5,12,A73-1,,),"")</f>
        <v/>
      </c>
      <c r="D73" s="47"/>
      <c r="E73" s="100"/>
      <c r="F73" s="104" t="str">
        <f>IF(LEN(회계코드!D42)&gt;0,MAX(F$2:$F72)+1,"")</f>
        <v/>
      </c>
      <c r="G73" s="101" t="str">
        <f ca="1">IF(LEN(OFFSET(회계코드!$A$30,12,A73-1,,))&gt;0,"  "&amp;OFFSET(회계코드!$A$30,12,A73-1,,),"")</f>
        <v/>
      </c>
      <c r="H73" s="47"/>
      <c r="I73" s="100"/>
    </row>
    <row r="74" spans="1:9">
      <c r="A74" s="47">
        <f t="shared" si="1"/>
        <v>4</v>
      </c>
      <c r="B74" s="105" t="str">
        <f>IF(LEN(회계코드!D18)&gt;0,MAX(B$2:$B73)+1,"")</f>
        <v/>
      </c>
      <c r="C74" s="101" t="str">
        <f ca="1">IF(LEN(OFFSET(회계코드!$A$5,13,A74-1,,))&gt;0,"  "&amp;OFFSET(회계코드!$A$5,13,A74-1,,),"")</f>
        <v/>
      </c>
      <c r="D74" s="47"/>
      <c r="E74" s="100"/>
      <c r="F74" s="104" t="str">
        <f>IF(LEN(회계코드!D43)&gt;0,MAX(F$2:$F73)+1,"")</f>
        <v/>
      </c>
      <c r="G74" s="101" t="str">
        <f ca="1">IF(LEN(OFFSET(회계코드!$A$30,13,A74-1,,))&gt;0,"  "&amp;OFFSET(회계코드!$A$30,13,A74-1,,),"")</f>
        <v/>
      </c>
      <c r="H74" s="47"/>
      <c r="I74" s="100"/>
    </row>
    <row r="75" spans="1:9">
      <c r="A75" s="47">
        <f t="shared" si="1"/>
        <v>4</v>
      </c>
      <c r="B75" s="105" t="str">
        <f>IF(LEN(회계코드!D19)&gt;0,MAX(B$2:$B74)+1,"")</f>
        <v/>
      </c>
      <c r="C75" s="101" t="str">
        <f ca="1">IF(LEN(OFFSET(회계코드!$A$5,14,A75-1,,))&gt;0,"  "&amp;OFFSET(회계코드!$A$5,14,A75-1,,),"")</f>
        <v/>
      </c>
      <c r="D75" s="47"/>
      <c r="E75" s="100"/>
      <c r="F75" s="104" t="str">
        <f>IF(LEN(회계코드!D44)&gt;0,MAX(F$2:$F74)+1,"")</f>
        <v/>
      </c>
      <c r="G75" s="101" t="str">
        <f ca="1">IF(LEN(OFFSET(회계코드!$A$30,14,A75-1,,))&gt;0,"  "&amp;OFFSET(회계코드!$A$30,14,A75-1,,),"")</f>
        <v/>
      </c>
      <c r="H75" s="47"/>
      <c r="I75" s="100"/>
    </row>
    <row r="76" spans="1:9">
      <c r="A76" s="47">
        <f t="shared" si="1"/>
        <v>4</v>
      </c>
      <c r="B76" s="105" t="str">
        <f>IF(LEN(회계코드!D20)&gt;0,MAX(B$2:$B75)+1,"")</f>
        <v/>
      </c>
      <c r="C76" s="101" t="str">
        <f ca="1">IF(LEN(OFFSET(회계코드!$A$5,15,A76-1,,))&gt;0,"  "&amp;OFFSET(회계코드!$A$5,15,A76-1,,),"")</f>
        <v/>
      </c>
      <c r="D76" s="47"/>
      <c r="E76" s="100"/>
      <c r="F76" s="104" t="str">
        <f>IF(LEN(회계코드!D45)&gt;0,MAX(F$2:$F75)+1,"")</f>
        <v/>
      </c>
      <c r="G76" s="101" t="str">
        <f ca="1">IF(LEN(OFFSET(회계코드!$A$30,15,A76-1,,))&gt;0,"  "&amp;OFFSET(회계코드!$A$30,15,A76-1,,),"")</f>
        <v/>
      </c>
      <c r="H76" s="47"/>
      <c r="I76" s="100"/>
    </row>
    <row r="77" spans="1:9">
      <c r="A77" s="47">
        <f t="shared" si="1"/>
        <v>4</v>
      </c>
      <c r="B77" s="105" t="str">
        <f>IF(LEN(회계코드!D21)&gt;0,MAX(B$2:$B76)+1,"")</f>
        <v/>
      </c>
      <c r="C77" s="101" t="str">
        <f ca="1">IF(LEN(OFFSET(회계코드!$A$5,16,A77-1,,))&gt;0,"  "&amp;OFFSET(회계코드!$A$5,16,A77-1,,),"")</f>
        <v/>
      </c>
      <c r="D77" s="47"/>
      <c r="E77" s="100"/>
      <c r="F77" s="104" t="str">
        <f>IF(LEN(회계코드!D46)&gt;0,MAX(F$2:$F76)+1,"")</f>
        <v/>
      </c>
      <c r="G77" s="101" t="str">
        <f ca="1">IF(LEN(OFFSET(회계코드!$A$30,16,A77-1,,))&gt;0,"  "&amp;OFFSET(회계코드!$A$30,16,A77-1,,),"")</f>
        <v/>
      </c>
      <c r="H77" s="47"/>
      <c r="I77" s="100"/>
    </row>
    <row r="78" spans="1:9">
      <c r="A78" s="47">
        <f t="shared" si="1"/>
        <v>4</v>
      </c>
      <c r="B78" s="105" t="str">
        <f>IF(LEN(회계코드!D22)&gt;0,MAX(B$2:$B77)+1,"")</f>
        <v/>
      </c>
      <c r="C78" s="101" t="str">
        <f ca="1">IF(LEN(OFFSET(회계코드!$A$5,17,A78-1,,))&gt;0,"  "&amp;OFFSET(회계코드!$A$5,17,A78-1,,),"")</f>
        <v/>
      </c>
      <c r="D78" s="47"/>
      <c r="E78" s="100"/>
      <c r="F78" s="104" t="str">
        <f>IF(LEN(회계코드!D47)&gt;0,MAX(F$2:$F77)+1,"")</f>
        <v/>
      </c>
      <c r="G78" s="101" t="str">
        <f ca="1">IF(LEN(OFFSET(회계코드!$A$30,17,A78-1,,))&gt;0,"  "&amp;OFFSET(회계코드!$A$30,17,A78-1,,),"")</f>
        <v/>
      </c>
      <c r="H78" s="47"/>
      <c r="I78" s="100"/>
    </row>
    <row r="79" spans="1:9">
      <c r="A79" s="47">
        <f t="shared" si="1"/>
        <v>4</v>
      </c>
      <c r="B79" s="105" t="str">
        <f>IF(LEN(회계코드!D23)&gt;0,MAX(B$2:$B78)+1,"")</f>
        <v/>
      </c>
      <c r="C79" s="101" t="str">
        <f ca="1">IF(LEN(OFFSET(회계코드!$A$5,18,A79-1,,))&gt;0,"  "&amp;OFFSET(회계코드!$A$5,18,A79-1,,),"")</f>
        <v/>
      </c>
      <c r="D79" s="47"/>
      <c r="E79" s="100"/>
      <c r="F79" s="104" t="str">
        <f>IF(LEN(회계코드!D48)&gt;0,MAX(F$2:$F78)+1,"")</f>
        <v/>
      </c>
      <c r="G79" s="101" t="str">
        <f ca="1">IF(LEN(OFFSET(회계코드!$A$30,18,A79-1,,))&gt;0,"  "&amp;OFFSET(회계코드!$A$30,18,A79-1,,),"")</f>
        <v/>
      </c>
      <c r="H79" s="47"/>
      <c r="I79" s="100"/>
    </row>
    <row r="80" spans="1:9">
      <c r="A80" s="47">
        <f t="shared" si="1"/>
        <v>4</v>
      </c>
      <c r="B80" s="105" t="str">
        <f>IF(LEN(회계코드!D24)&gt;0,MAX(B$2:$B79)+1,"")</f>
        <v/>
      </c>
      <c r="C80" s="101" t="str">
        <f ca="1">IF(LEN(OFFSET(회계코드!$A$5,19,A80-1,,))&gt;0,"  "&amp;OFFSET(회계코드!$A$5,19,A80-1,,),"")</f>
        <v/>
      </c>
      <c r="D80" s="47"/>
      <c r="E80" s="100"/>
      <c r="F80" s="104" t="str">
        <f>IF(LEN(회계코드!D49)&gt;0,MAX(F$2:$F79)+1,"")</f>
        <v/>
      </c>
      <c r="G80" s="101" t="str">
        <f ca="1">IF(LEN(OFFSET(회계코드!$A$30,19,A80-1,,))&gt;0,"  "&amp;OFFSET(회계코드!$A$30,19,A80-1,,),"")</f>
        <v/>
      </c>
      <c r="H80" s="47"/>
      <c r="I80" s="100"/>
    </row>
    <row r="81" spans="1:9" ht="18" thickBot="1">
      <c r="A81" s="47">
        <f t="shared" si="1"/>
        <v>4</v>
      </c>
      <c r="B81" s="105" t="str">
        <f>IF(LEN(회계코드!D25)&gt;0,MAX(B$2:$B80)+1,"")</f>
        <v/>
      </c>
      <c r="C81" s="101" t="str">
        <f ca="1">IF(LEN(OFFSET(회계코드!$A$5,20,A81-1,,))&gt;0,"  "&amp;OFFSET(회계코드!$A$5,20,A81-1,,),"")</f>
        <v/>
      </c>
      <c r="D81" s="47"/>
      <c r="E81" s="100"/>
      <c r="F81" s="104" t="str">
        <f>IF(LEN(회계코드!D50)&gt;0,MAX(F$2:$F80)+1,"")</f>
        <v/>
      </c>
      <c r="G81" s="101" t="str">
        <f ca="1">IF(LEN(OFFSET(회계코드!$A$30,20,A81-1,,))&gt;0,"  "&amp;OFFSET(회계코드!$A$30,20,A81-1,,),"")</f>
        <v/>
      </c>
      <c r="H81" s="47"/>
      <c r="I81" s="100"/>
    </row>
    <row r="82" spans="1:9">
      <c r="A82" s="47">
        <f t="shared" si="1"/>
        <v>5</v>
      </c>
      <c r="B82" s="105">
        <f>IF(LEN(회계코드!E6)&gt;0,D82+1,0)</f>
        <v>0</v>
      </c>
      <c r="C82" s="101" t="str">
        <f ca="1">IF(LEN(OFFSET(회계코드!$A$5,1,A82-1,,))&gt;0,"  "&amp;OFFSET(회계코드!$A$5,1,A82-1,,),"")</f>
        <v/>
      </c>
      <c r="D82" s="47" t="b">
        <f ca="1">IF(COUNTA(OFFSET(회계코드!$A$6,,A82-1,20,1))&gt;0,MAX(B62:B81)+1)</f>
        <v>0</v>
      </c>
      <c r="E82" s="103" t="str">
        <f ca="1">IF(COUNTA(OFFSET(회계코드!$A$6,,A82-1,20,1))&gt;0,OFFSET(회계코드!$A$5,,A82-1,,),"")</f>
        <v/>
      </c>
      <c r="F82" s="102">
        <f ca="1">IF(LEN(회계코드!E31)&gt;0,H82+1,0)</f>
        <v>25</v>
      </c>
      <c r="G82" s="101" t="str">
        <f ca="1">IF(LEN(OFFSET(회계코드!$A$30,1,A82-1,,))&gt;0,"  "&amp;OFFSET(회계코드!$A$30,1,A82-1,,),"")</f>
        <v xml:space="preserve">  교사기도회</v>
      </c>
      <c r="H82" s="100">
        <f ca="1">IF(COUNTA(OFFSET(회계코드!$A$31,,A82-1,20,1))&gt;0,MAX(F62:F81)+1)</f>
        <v>24</v>
      </c>
      <c r="I82" s="103" t="str">
        <f ca="1">IF(COUNTA(OFFSET(회계코드!$A$31,,A82-1,20,1))&gt;0,OFFSET(회계코드!$A$30,,A82-1,,),"")</f>
        <v>기도_월례회_전도_친교</v>
      </c>
    </row>
    <row r="83" spans="1:9">
      <c r="A83" s="47">
        <f t="shared" si="1"/>
        <v>5</v>
      </c>
      <c r="B83" s="105" t="str">
        <f>IF(LEN(회계코드!E7)&gt;0,MAX(B$2:$B82)+1,"")</f>
        <v/>
      </c>
      <c r="C83" s="101" t="str">
        <f ca="1">IF(LEN(OFFSET(회계코드!$A$5,2,A83-1,,))&gt;0,"  "&amp;OFFSET(회계코드!$A$5,2,A83-1,,),"")</f>
        <v/>
      </c>
      <c r="D83" s="47"/>
      <c r="E83" s="100"/>
      <c r="F83" s="104">
        <f ca="1">IF(LEN(회계코드!E32)&gt;0,MAX(F$2:$F82)+1,"")</f>
        <v>26</v>
      </c>
      <c r="G83" s="101" t="str">
        <f ca="1">IF(LEN(OFFSET(회계코드!$A$30,2,A83-1,,))&gt;0,"  "&amp;OFFSET(회계코드!$A$30,2,A83-1,,),"")</f>
        <v xml:space="preserve">  교사월례회</v>
      </c>
      <c r="H83" s="47"/>
      <c r="I83" s="100"/>
    </row>
    <row r="84" spans="1:9">
      <c r="A84" s="47">
        <f t="shared" si="1"/>
        <v>5</v>
      </c>
      <c r="B84" s="105" t="str">
        <f>IF(LEN(회계코드!E8)&gt;0,MAX(B$2:$B83)+1,"")</f>
        <v/>
      </c>
      <c r="C84" s="101" t="str">
        <f ca="1">IF(LEN(OFFSET(회계코드!$A$5,3,A84-1,,))&gt;0,"  "&amp;OFFSET(회계코드!$A$5,3,A84-1,,),"")</f>
        <v/>
      </c>
      <c r="D84" s="47"/>
      <c r="E84" s="100"/>
      <c r="F84" s="104">
        <f ca="1">IF(LEN(회계코드!E33)&gt;0,MAX(F$2:$F83)+1,"")</f>
        <v>27</v>
      </c>
      <c r="G84" s="101" t="str">
        <f ca="1">IF(LEN(OFFSET(회계코드!$A$30,3,A84-1,,))&gt;0,"  "&amp;OFFSET(회계코드!$A$30,3,A84-1,,),"")</f>
        <v xml:space="preserve">  전도</v>
      </c>
      <c r="H84" s="47"/>
      <c r="I84" s="100"/>
    </row>
    <row r="85" spans="1:9">
      <c r="A85" s="47">
        <f t="shared" si="1"/>
        <v>5</v>
      </c>
      <c r="B85" s="105" t="str">
        <f>IF(LEN(회계코드!E9)&gt;0,MAX(B$2:$B84)+1,"")</f>
        <v/>
      </c>
      <c r="C85" s="101" t="str">
        <f ca="1">IF(LEN(OFFSET(회계코드!$A$5,4,A85-1,,))&gt;0,"  "&amp;OFFSET(회계코드!$A$5,4,A85-1,,),"")</f>
        <v/>
      </c>
      <c r="D85" s="47"/>
      <c r="E85" s="100"/>
      <c r="F85" s="104">
        <f ca="1">IF(LEN(회계코드!E34)&gt;0,MAX(F$2:$F84)+1,"")</f>
        <v>28</v>
      </c>
      <c r="G85" s="101" t="str">
        <f ca="1">IF(LEN(OFFSET(회계코드!$A$30,4,A85-1,,))&gt;0,"  "&amp;OFFSET(회계코드!$A$30,4,A85-1,,),"")</f>
        <v xml:space="preserve">  친교</v>
      </c>
      <c r="H85" s="47"/>
      <c r="I85" s="100"/>
    </row>
    <row r="86" spans="1:9">
      <c r="A86" s="47">
        <f t="shared" si="1"/>
        <v>5</v>
      </c>
      <c r="B86" s="105" t="str">
        <f>IF(LEN(회계코드!E10)&gt;0,MAX(B$2:$B85)+1,"")</f>
        <v/>
      </c>
      <c r="C86" s="101" t="str">
        <f ca="1">IF(LEN(OFFSET(회계코드!$A$5,5,A86-1,,))&gt;0,"  "&amp;OFFSET(회계코드!$A$5,5,A86-1,,),"")</f>
        <v/>
      </c>
      <c r="D86" s="47"/>
      <c r="E86" s="100"/>
      <c r="F86" s="104" t="str">
        <f>IF(LEN(회계코드!E35)&gt;0,MAX(F$2:$F85)+1,"")</f>
        <v/>
      </c>
      <c r="G86" s="101" t="str">
        <f ca="1">IF(LEN(OFFSET(회계코드!$A$30,5,A86-1,,))&gt;0,"  "&amp;OFFSET(회계코드!$A$30,5,A86-1,,),"")</f>
        <v/>
      </c>
      <c r="H86" s="47"/>
      <c r="I86" s="100"/>
    </row>
    <row r="87" spans="1:9">
      <c r="A87" s="47">
        <f t="shared" si="1"/>
        <v>5</v>
      </c>
      <c r="B87" s="105" t="str">
        <f>IF(LEN(회계코드!E11)&gt;0,MAX(B$2:$B86)+1,"")</f>
        <v/>
      </c>
      <c r="C87" s="101" t="str">
        <f ca="1">IF(LEN(OFFSET(회계코드!$A$5,6,A87-1,,))&gt;0,"  "&amp;OFFSET(회계코드!$A$5,6,A87-1,,),"")</f>
        <v/>
      </c>
      <c r="D87" s="47"/>
      <c r="E87" s="100"/>
      <c r="F87" s="104" t="str">
        <f>IF(LEN(회계코드!E36)&gt;0,MAX(F$2:$F86)+1,"")</f>
        <v/>
      </c>
      <c r="G87" s="101" t="str">
        <f ca="1">IF(LEN(OFFSET(회계코드!$A$30,6,A87-1,,))&gt;0,"  "&amp;OFFSET(회계코드!$A$30,6,A87-1,,),"")</f>
        <v/>
      </c>
      <c r="H87" s="47"/>
      <c r="I87" s="100"/>
    </row>
    <row r="88" spans="1:9">
      <c r="A88" s="47">
        <f t="shared" si="1"/>
        <v>5</v>
      </c>
      <c r="B88" s="105" t="str">
        <f>IF(LEN(회계코드!E12)&gt;0,MAX(B$2:$B87)+1,"")</f>
        <v/>
      </c>
      <c r="C88" s="101" t="str">
        <f ca="1">IF(LEN(OFFSET(회계코드!$A$5,7,A88-1,,))&gt;0,"  "&amp;OFFSET(회계코드!$A$5,7,A88-1,,),"")</f>
        <v/>
      </c>
      <c r="D88" s="47"/>
      <c r="E88" s="100"/>
      <c r="F88" s="104" t="str">
        <f>IF(LEN(회계코드!E37)&gt;0,MAX(F$2:$F87)+1,"")</f>
        <v/>
      </c>
      <c r="G88" s="101" t="str">
        <f ca="1">IF(LEN(OFFSET(회계코드!$A$30,7,A88-1,,))&gt;0,"  "&amp;OFFSET(회계코드!$A$30,7,A88-1,,),"")</f>
        <v/>
      </c>
      <c r="H88" s="47"/>
      <c r="I88" s="100"/>
    </row>
    <row r="89" spans="1:9">
      <c r="A89" s="47">
        <f t="shared" si="1"/>
        <v>5</v>
      </c>
      <c r="B89" s="105" t="str">
        <f>IF(LEN(회계코드!E13)&gt;0,MAX(B$2:$B88)+1,"")</f>
        <v/>
      </c>
      <c r="C89" s="101" t="str">
        <f ca="1">IF(LEN(OFFSET(회계코드!$A$5,8,A89-1,,))&gt;0,"  "&amp;OFFSET(회계코드!$A$5,8,A89-1,,),"")</f>
        <v/>
      </c>
      <c r="D89" s="47"/>
      <c r="E89" s="100"/>
      <c r="F89" s="104" t="str">
        <f>IF(LEN(회계코드!E38)&gt;0,MAX(F$2:$F88)+1,"")</f>
        <v/>
      </c>
      <c r="G89" s="101" t="str">
        <f ca="1">IF(LEN(OFFSET(회계코드!$A$30,8,A89-1,,))&gt;0,"  "&amp;OFFSET(회계코드!$A$30,8,A89-1,,),"")</f>
        <v/>
      </c>
      <c r="H89" s="47"/>
      <c r="I89" s="100"/>
    </row>
    <row r="90" spans="1:9">
      <c r="A90" s="47">
        <f t="shared" si="1"/>
        <v>5</v>
      </c>
      <c r="B90" s="105" t="str">
        <f>IF(LEN(회계코드!E14)&gt;0,MAX(B$2:$B89)+1,"")</f>
        <v/>
      </c>
      <c r="C90" s="101" t="str">
        <f ca="1">IF(LEN(OFFSET(회계코드!$A$5,9,A90-1,,))&gt;0,"  "&amp;OFFSET(회계코드!$A$5,9,A90-1,,),"")</f>
        <v/>
      </c>
      <c r="D90" s="47"/>
      <c r="E90" s="100"/>
      <c r="F90" s="104" t="str">
        <f>IF(LEN(회계코드!E39)&gt;0,MAX(F$2:$F89)+1,"")</f>
        <v/>
      </c>
      <c r="G90" s="101" t="str">
        <f ca="1">IF(LEN(OFFSET(회계코드!$A$30,9,A90-1,,))&gt;0,"  "&amp;OFFSET(회계코드!$A$30,9,A90-1,,),"")</f>
        <v/>
      </c>
      <c r="H90" s="47"/>
      <c r="I90" s="100"/>
    </row>
    <row r="91" spans="1:9">
      <c r="A91" s="47">
        <f t="shared" si="1"/>
        <v>5</v>
      </c>
      <c r="B91" s="105" t="str">
        <f>IF(LEN(회계코드!E15)&gt;0,MAX(B$2:$B90)+1,"")</f>
        <v/>
      </c>
      <c r="C91" s="101" t="str">
        <f ca="1">IF(LEN(OFFSET(회계코드!$A$5,10,A91-1,,))&gt;0,"  "&amp;OFFSET(회계코드!$A$5,10,A91-1,,),"")</f>
        <v/>
      </c>
      <c r="D91" s="47"/>
      <c r="E91" s="100"/>
      <c r="F91" s="104" t="str">
        <f>IF(LEN(회계코드!E40)&gt;0,MAX(F$2:$F90)+1,"")</f>
        <v/>
      </c>
      <c r="G91" s="101" t="str">
        <f ca="1">IF(LEN(OFFSET(회계코드!$A$30,10,A91-1,,))&gt;0,"  "&amp;OFFSET(회계코드!$A$30,10,A91-1,,),"")</f>
        <v/>
      </c>
      <c r="H91" s="47"/>
      <c r="I91" s="100"/>
    </row>
    <row r="92" spans="1:9">
      <c r="A92" s="47">
        <f t="shared" si="1"/>
        <v>5</v>
      </c>
      <c r="B92" s="105" t="str">
        <f>IF(LEN(회계코드!E16)&gt;0,MAX(B$2:$B91)+1,"")</f>
        <v/>
      </c>
      <c r="C92" s="101" t="str">
        <f ca="1">IF(LEN(OFFSET(회계코드!$A$5,11,A92-1,,))&gt;0,"  "&amp;OFFSET(회계코드!$A$5,11,A92-1,,),"")</f>
        <v/>
      </c>
      <c r="D92" s="47"/>
      <c r="E92" s="100"/>
      <c r="F92" s="104" t="str">
        <f>IF(LEN(회계코드!E41)&gt;0,MAX(F$2:$F91)+1,"")</f>
        <v/>
      </c>
      <c r="G92" s="101" t="str">
        <f ca="1">IF(LEN(OFFSET(회계코드!$A$30,11,A92-1,,))&gt;0,"  "&amp;OFFSET(회계코드!$A$30,11,A92-1,,),"")</f>
        <v/>
      </c>
      <c r="H92" s="47"/>
      <c r="I92" s="100"/>
    </row>
    <row r="93" spans="1:9">
      <c r="A93" s="47">
        <f t="shared" si="1"/>
        <v>5</v>
      </c>
      <c r="B93" s="105" t="str">
        <f>IF(LEN(회계코드!E17)&gt;0,MAX(B$2:$B92)+1,"")</f>
        <v/>
      </c>
      <c r="C93" s="101" t="str">
        <f ca="1">IF(LEN(OFFSET(회계코드!$A$5,12,A93-1,,))&gt;0,"  "&amp;OFFSET(회계코드!$A$5,12,A93-1,,),"")</f>
        <v/>
      </c>
      <c r="D93" s="47"/>
      <c r="E93" s="100"/>
      <c r="F93" s="104" t="str">
        <f>IF(LEN(회계코드!E42)&gt;0,MAX(F$2:$F92)+1,"")</f>
        <v/>
      </c>
      <c r="G93" s="101" t="str">
        <f ca="1">IF(LEN(OFFSET(회계코드!$A$30,12,A93-1,,))&gt;0,"  "&amp;OFFSET(회계코드!$A$30,12,A93-1,,),"")</f>
        <v/>
      </c>
      <c r="H93" s="47"/>
      <c r="I93" s="100"/>
    </row>
    <row r="94" spans="1:9">
      <c r="A94" s="47">
        <f t="shared" si="1"/>
        <v>5</v>
      </c>
      <c r="B94" s="105" t="str">
        <f>IF(LEN(회계코드!E18)&gt;0,MAX(B$2:$B93)+1,"")</f>
        <v/>
      </c>
      <c r="C94" s="101" t="str">
        <f ca="1">IF(LEN(OFFSET(회계코드!$A$5,13,A94-1,,))&gt;0,"  "&amp;OFFSET(회계코드!$A$5,13,A94-1,,),"")</f>
        <v/>
      </c>
      <c r="D94" s="47"/>
      <c r="E94" s="100"/>
      <c r="F94" s="104" t="str">
        <f>IF(LEN(회계코드!E43)&gt;0,MAX(F$2:$F93)+1,"")</f>
        <v/>
      </c>
      <c r="G94" s="101" t="str">
        <f ca="1">IF(LEN(OFFSET(회계코드!$A$30,13,A94-1,,))&gt;0,"  "&amp;OFFSET(회계코드!$A$30,13,A94-1,,),"")</f>
        <v/>
      </c>
      <c r="H94" s="47"/>
      <c r="I94" s="100"/>
    </row>
    <row r="95" spans="1:9">
      <c r="A95" s="47">
        <f t="shared" si="1"/>
        <v>5</v>
      </c>
      <c r="B95" s="105" t="str">
        <f>IF(LEN(회계코드!E19)&gt;0,MAX(B$2:$B94)+1,"")</f>
        <v/>
      </c>
      <c r="C95" s="101" t="str">
        <f ca="1">IF(LEN(OFFSET(회계코드!$A$5,14,A95-1,,))&gt;0,"  "&amp;OFFSET(회계코드!$A$5,14,A95-1,,),"")</f>
        <v/>
      </c>
      <c r="D95" s="47"/>
      <c r="E95" s="100"/>
      <c r="F95" s="104" t="str">
        <f>IF(LEN(회계코드!E44)&gt;0,MAX(F$2:$F94)+1,"")</f>
        <v/>
      </c>
      <c r="G95" s="101" t="str">
        <f ca="1">IF(LEN(OFFSET(회계코드!$A$30,14,A95-1,,))&gt;0,"  "&amp;OFFSET(회계코드!$A$30,14,A95-1,,),"")</f>
        <v/>
      </c>
      <c r="H95" s="47"/>
      <c r="I95" s="100"/>
    </row>
    <row r="96" spans="1:9">
      <c r="A96" s="47">
        <f t="shared" si="1"/>
        <v>5</v>
      </c>
      <c r="B96" s="105" t="str">
        <f>IF(LEN(회계코드!E20)&gt;0,MAX(B$2:$B95)+1,"")</f>
        <v/>
      </c>
      <c r="C96" s="101" t="str">
        <f ca="1">IF(LEN(OFFSET(회계코드!$A$5,15,A96-1,,))&gt;0,"  "&amp;OFFSET(회계코드!$A$5,15,A96-1,,),"")</f>
        <v/>
      </c>
      <c r="D96" s="47"/>
      <c r="E96" s="100"/>
      <c r="F96" s="104" t="str">
        <f>IF(LEN(회계코드!E45)&gt;0,MAX(F$2:$F95)+1,"")</f>
        <v/>
      </c>
      <c r="G96" s="101" t="str">
        <f ca="1">IF(LEN(OFFSET(회계코드!$A$30,15,A96-1,,))&gt;0,"  "&amp;OFFSET(회계코드!$A$30,15,A96-1,,),"")</f>
        <v/>
      </c>
      <c r="H96" s="47"/>
      <c r="I96" s="100"/>
    </row>
    <row r="97" spans="1:9">
      <c r="A97" s="47">
        <f t="shared" si="1"/>
        <v>5</v>
      </c>
      <c r="B97" s="105" t="str">
        <f>IF(LEN(회계코드!E21)&gt;0,MAX(B$2:$B96)+1,"")</f>
        <v/>
      </c>
      <c r="C97" s="101" t="str">
        <f ca="1">IF(LEN(OFFSET(회계코드!$A$5,16,A97-1,,))&gt;0,"  "&amp;OFFSET(회계코드!$A$5,16,A97-1,,),"")</f>
        <v/>
      </c>
      <c r="D97" s="47"/>
      <c r="E97" s="100"/>
      <c r="F97" s="104" t="str">
        <f>IF(LEN(회계코드!E46)&gt;0,MAX(F$2:$F96)+1,"")</f>
        <v/>
      </c>
      <c r="G97" s="101" t="str">
        <f ca="1">IF(LEN(OFFSET(회계코드!$A$30,16,A97-1,,))&gt;0,"  "&amp;OFFSET(회계코드!$A$30,16,A97-1,,),"")</f>
        <v/>
      </c>
      <c r="H97" s="47"/>
      <c r="I97" s="100"/>
    </row>
    <row r="98" spans="1:9">
      <c r="A98" s="47">
        <f t="shared" si="1"/>
        <v>5</v>
      </c>
      <c r="B98" s="105" t="str">
        <f>IF(LEN(회계코드!E22)&gt;0,MAX(B$2:$B97)+1,"")</f>
        <v/>
      </c>
      <c r="C98" s="101" t="str">
        <f ca="1">IF(LEN(OFFSET(회계코드!$A$5,17,A98-1,,))&gt;0,"  "&amp;OFFSET(회계코드!$A$5,17,A98-1,,),"")</f>
        <v/>
      </c>
      <c r="D98" s="47"/>
      <c r="E98" s="100"/>
      <c r="F98" s="104" t="str">
        <f>IF(LEN(회계코드!E47)&gt;0,MAX(F$2:$F97)+1,"")</f>
        <v/>
      </c>
      <c r="G98" s="101" t="str">
        <f ca="1">IF(LEN(OFFSET(회계코드!$A$30,17,A98-1,,))&gt;0,"  "&amp;OFFSET(회계코드!$A$30,17,A98-1,,),"")</f>
        <v/>
      </c>
      <c r="H98" s="47"/>
      <c r="I98" s="100"/>
    </row>
    <row r="99" spans="1:9">
      <c r="A99" s="47">
        <f t="shared" si="1"/>
        <v>5</v>
      </c>
      <c r="B99" s="105" t="str">
        <f>IF(LEN(회계코드!E23)&gt;0,MAX(B$2:$B98)+1,"")</f>
        <v/>
      </c>
      <c r="C99" s="101" t="str">
        <f ca="1">IF(LEN(OFFSET(회계코드!$A$5,18,A99-1,,))&gt;0,"  "&amp;OFFSET(회계코드!$A$5,18,A99-1,,),"")</f>
        <v/>
      </c>
      <c r="D99" s="47"/>
      <c r="E99" s="100"/>
      <c r="F99" s="104" t="str">
        <f>IF(LEN(회계코드!E48)&gt;0,MAX(F$2:$F98)+1,"")</f>
        <v/>
      </c>
      <c r="G99" s="101" t="str">
        <f ca="1">IF(LEN(OFFSET(회계코드!$A$30,18,A99-1,,))&gt;0,"  "&amp;OFFSET(회계코드!$A$30,18,A99-1,,),"")</f>
        <v/>
      </c>
      <c r="H99" s="47"/>
      <c r="I99" s="100"/>
    </row>
    <row r="100" spans="1:9">
      <c r="A100" s="47">
        <f t="shared" si="1"/>
        <v>5</v>
      </c>
      <c r="B100" s="105" t="str">
        <f>IF(LEN(회계코드!E24)&gt;0,MAX(B$2:$B99)+1,"")</f>
        <v/>
      </c>
      <c r="C100" s="101" t="str">
        <f ca="1">IF(LEN(OFFSET(회계코드!$A$5,19,A100-1,,))&gt;0,"  "&amp;OFFSET(회계코드!$A$5,19,A100-1,,),"")</f>
        <v/>
      </c>
      <c r="D100" s="47"/>
      <c r="E100" s="100"/>
      <c r="F100" s="104" t="str">
        <f>IF(LEN(회계코드!E49)&gt;0,MAX(F$2:$F99)+1,"")</f>
        <v/>
      </c>
      <c r="G100" s="101" t="str">
        <f ca="1">IF(LEN(OFFSET(회계코드!$A$30,19,A100-1,,))&gt;0,"  "&amp;OFFSET(회계코드!$A$30,19,A100-1,,),"")</f>
        <v/>
      </c>
      <c r="H100" s="47"/>
      <c r="I100" s="100"/>
    </row>
    <row r="101" spans="1:9" ht="18" thickBot="1">
      <c r="A101" s="47">
        <f t="shared" si="1"/>
        <v>5</v>
      </c>
      <c r="B101" s="105" t="str">
        <f>IF(LEN(회계코드!E25)&gt;0,MAX(B$2:$B100)+1,"")</f>
        <v/>
      </c>
      <c r="C101" s="101" t="str">
        <f ca="1">IF(LEN(OFFSET(회계코드!$A$5,20,A101-1,,))&gt;0,"  "&amp;OFFSET(회계코드!$A$5,20,A101-1,,),"")</f>
        <v/>
      </c>
      <c r="D101" s="47"/>
      <c r="E101" s="100"/>
      <c r="F101" s="104" t="str">
        <f>IF(LEN(회계코드!E50)&gt;0,MAX(F$2:$F100)+1,"")</f>
        <v/>
      </c>
      <c r="G101" s="101" t="str">
        <f ca="1">IF(LEN(OFFSET(회계코드!$A$30,20,A101-1,,))&gt;0,"  "&amp;OFFSET(회계코드!$A$30,20,A101-1,,),"")</f>
        <v/>
      </c>
      <c r="H101" s="47"/>
      <c r="I101" s="100"/>
    </row>
    <row r="102" spans="1:9">
      <c r="A102" s="47">
        <f t="shared" si="1"/>
        <v>6</v>
      </c>
      <c r="B102" s="105">
        <f>IF(LEN(회계코드!F6)&gt;0,D102+1,0)</f>
        <v>0</v>
      </c>
      <c r="C102" s="101" t="str">
        <f ca="1">IF(LEN(OFFSET(회계코드!$A$5,1,A102-1,,))&gt;0,"  "&amp;OFFSET(회계코드!$A$5,1,A102-1,,),"")</f>
        <v/>
      </c>
      <c r="D102" s="47" t="b">
        <f ca="1">IF(COUNTA(OFFSET(회계코드!$A$6,,A102-1,20,1))&gt;0,MAX(B82:B101)+1)</f>
        <v>0</v>
      </c>
      <c r="E102" s="103" t="str">
        <f ca="1">IF(COUNTA(OFFSET(회계코드!$A$6,,A102-1,20,1))&gt;0,OFFSET(회계코드!$A$5,,A102-1,,),"")</f>
        <v/>
      </c>
      <c r="F102" s="102">
        <f ca="1">IF(LEN(회계코드!F31)&gt;0,H102+1,0)</f>
        <v>30</v>
      </c>
      <c r="G102" s="101" t="str">
        <f ca="1">IF(LEN(OFFSET(회계코드!$A$30,1,A102-1,,))&gt;0,"  "&amp;OFFSET(회계코드!$A$30,1,A102-1,,),"")</f>
        <v xml:space="preserve">  야외예배</v>
      </c>
      <c r="H102" s="100">
        <f ca="1">IF(COUNTA(OFFSET(회계코드!$A$31,,A102-1,20,1))&gt;0,MAX(F82:F101)+1)</f>
        <v>29</v>
      </c>
      <c r="I102" s="103" t="str">
        <f ca="1">IF(COUNTA(OFFSET(회계코드!$A$31,,A102-1,20,1))&gt;0,OFFSET(회계코드!$A$30,,A102-1,,),"")</f>
        <v>특별예배</v>
      </c>
    </row>
    <row r="103" spans="1:9">
      <c r="A103" s="47">
        <f t="shared" si="1"/>
        <v>6</v>
      </c>
      <c r="B103" s="105" t="str">
        <f>IF(LEN(회계코드!F7)&gt;0,MAX(B$2:$B102)+1,"")</f>
        <v/>
      </c>
      <c r="C103" s="101" t="str">
        <f ca="1">IF(LEN(OFFSET(회계코드!$A$5,2,A103-1,,))&gt;0,"  "&amp;OFFSET(회계코드!$A$5,2,A103-1,,),"")</f>
        <v/>
      </c>
      <c r="D103" s="47"/>
      <c r="E103" s="103"/>
      <c r="F103" s="104">
        <f ca="1">IF(LEN(회계코드!F32)&gt;0,MAX(F$2:$F102)+1,"")</f>
        <v>31</v>
      </c>
      <c r="G103" s="101" t="str">
        <f ca="1">IF(LEN(OFFSET(회계코드!$A$30,2,A103-1,,))&gt;0,"  "&amp;OFFSET(회계코드!$A$30,2,A103-1,,),"")</f>
        <v xml:space="preserve">  부활절</v>
      </c>
      <c r="H103" s="47"/>
      <c r="I103" s="103"/>
    </row>
    <row r="104" spans="1:9">
      <c r="A104" s="47">
        <f t="shared" si="1"/>
        <v>6</v>
      </c>
      <c r="B104" s="105" t="str">
        <f>IF(LEN(회계코드!F8)&gt;0,MAX(B$2:$B103)+1,"")</f>
        <v/>
      </c>
      <c r="C104" s="101" t="str">
        <f ca="1">IF(LEN(OFFSET(회계코드!$A$5,3,A104-1,,))&gt;0,"  "&amp;OFFSET(회계코드!$A$5,3,A104-1,,),"")</f>
        <v/>
      </c>
      <c r="D104" s="47"/>
      <c r="E104" s="103"/>
      <c r="F104" s="104">
        <f ca="1">IF(LEN(회계코드!F33)&gt;0,MAX(F$2:$F103)+1,"")</f>
        <v>32</v>
      </c>
      <c r="G104" s="101" t="str">
        <f ca="1">IF(LEN(OFFSET(회계코드!$A$30,3,A104-1,,))&gt;0,"  "&amp;OFFSET(회계코드!$A$30,3,A104-1,,),"")</f>
        <v xml:space="preserve">  어린이</v>
      </c>
      <c r="H104" s="47"/>
      <c r="I104" s="103"/>
    </row>
    <row r="105" spans="1:9">
      <c r="A105" s="47">
        <f t="shared" si="1"/>
        <v>6</v>
      </c>
      <c r="B105" s="105" t="str">
        <f>IF(LEN(회계코드!F9)&gt;0,MAX(B$2:$B104)+1,"")</f>
        <v/>
      </c>
      <c r="C105" s="101" t="str">
        <f ca="1">IF(LEN(OFFSET(회계코드!$A$5,4,A105-1,,))&gt;0,"  "&amp;OFFSET(회계코드!$A$5,4,A105-1,,),"")</f>
        <v/>
      </c>
      <c r="D105" s="47"/>
      <c r="E105" s="103"/>
      <c r="F105" s="104">
        <f ca="1">IF(LEN(회계코드!F34)&gt;0,MAX(F$2:$F104)+1,"")</f>
        <v>33</v>
      </c>
      <c r="G105" s="101" t="str">
        <f ca="1">IF(LEN(OFFSET(회계코드!$A$30,4,A105-1,,))&gt;0,"  "&amp;OFFSET(회계코드!$A$30,4,A105-1,,),"")</f>
        <v xml:space="preserve">  학부모초청</v>
      </c>
      <c r="H105" s="47"/>
      <c r="I105" s="103"/>
    </row>
    <row r="106" spans="1:9">
      <c r="A106" s="47">
        <f t="shared" si="1"/>
        <v>6</v>
      </c>
      <c r="B106" s="105" t="str">
        <f>IF(LEN(회계코드!F10)&gt;0,MAX(B$2:$B105)+1,"")</f>
        <v/>
      </c>
      <c r="C106" s="101" t="str">
        <f ca="1">IF(LEN(OFFSET(회계코드!$A$5,5,A106-1,,))&gt;0,"  "&amp;OFFSET(회계코드!$A$5,5,A106-1,,),"")</f>
        <v/>
      </c>
      <c r="D106" s="47"/>
      <c r="E106" s="103"/>
      <c r="F106" s="104">
        <f ca="1">IF(LEN(회계코드!F35)&gt;0,MAX(F$2:$F105)+1,"")</f>
        <v>34</v>
      </c>
      <c r="G106" s="101" t="str">
        <f ca="1">IF(LEN(OFFSET(회계코드!$A$30,5,A106-1,,))&gt;0,"  "&amp;OFFSET(회계코드!$A$30,5,A106-1,,),"")</f>
        <v xml:space="preserve">  성탄절</v>
      </c>
      <c r="H106" s="47"/>
      <c r="I106" s="103"/>
    </row>
    <row r="107" spans="1:9">
      <c r="A107" s="47">
        <f t="shared" si="1"/>
        <v>6</v>
      </c>
      <c r="B107" s="105" t="str">
        <f>IF(LEN(회계코드!F11)&gt;0,MAX(B$2:$B106)+1,"")</f>
        <v/>
      </c>
      <c r="C107" s="101" t="str">
        <f ca="1">IF(LEN(OFFSET(회계코드!$A$5,6,A107-1,,))&gt;0,"  "&amp;OFFSET(회계코드!$A$5,6,A107-1,,),"")</f>
        <v/>
      </c>
      <c r="D107" s="47"/>
      <c r="E107" s="103"/>
      <c r="F107" s="104">
        <f ca="1">IF(LEN(회계코드!F36)&gt;0,MAX(F$2:$F106)+1,"")</f>
        <v>35</v>
      </c>
      <c r="G107" s="101" t="str">
        <f ca="1">IF(LEN(OFFSET(회계코드!$A$30,6,A107-1,,))&gt;0,"  "&amp;OFFSET(회계코드!$A$30,6,A107-1,,),"")</f>
        <v xml:space="preserve">  추수감사절</v>
      </c>
      <c r="H107" s="47"/>
      <c r="I107" s="103"/>
    </row>
    <row r="108" spans="1:9">
      <c r="A108" s="47">
        <f t="shared" si="1"/>
        <v>6</v>
      </c>
      <c r="B108" s="105" t="str">
        <f>IF(LEN(회계코드!F12)&gt;0,MAX(B$2:$B107)+1,"")</f>
        <v/>
      </c>
      <c r="C108" s="101" t="str">
        <f ca="1">IF(LEN(OFFSET(회계코드!$A$5,7,A108-1,,))&gt;0,"  "&amp;OFFSET(회계코드!$A$5,7,A108-1,,),"")</f>
        <v/>
      </c>
      <c r="D108" s="47"/>
      <c r="E108" s="103"/>
      <c r="F108" s="104" t="str">
        <f>IF(LEN(회계코드!F37)&gt;0,MAX(F$2:$F107)+1,"")</f>
        <v/>
      </c>
      <c r="G108" s="101" t="str">
        <f ca="1">IF(LEN(OFFSET(회계코드!$A$30,7,A108-1,,))&gt;0,"  "&amp;OFFSET(회계코드!$A$30,7,A108-1,,),"")</f>
        <v/>
      </c>
      <c r="H108" s="47"/>
      <c r="I108" s="103"/>
    </row>
    <row r="109" spans="1:9">
      <c r="A109" s="47">
        <f t="shared" si="1"/>
        <v>6</v>
      </c>
      <c r="B109" s="105" t="str">
        <f>IF(LEN(회계코드!F13)&gt;0,MAX(B$2:$B108)+1,"")</f>
        <v/>
      </c>
      <c r="C109" s="101" t="str">
        <f ca="1">IF(LEN(OFFSET(회계코드!$A$5,8,A109-1,,))&gt;0,"  "&amp;OFFSET(회계코드!$A$5,8,A109-1,,),"")</f>
        <v/>
      </c>
      <c r="D109" s="47"/>
      <c r="E109" s="103"/>
      <c r="F109" s="104" t="str">
        <f>IF(LEN(회계코드!F38)&gt;0,MAX(F$2:$F108)+1,"")</f>
        <v/>
      </c>
      <c r="G109" s="101" t="str">
        <f ca="1">IF(LEN(OFFSET(회계코드!$A$30,8,A109-1,,))&gt;0,"  "&amp;OFFSET(회계코드!$A$30,8,A109-1,,),"")</f>
        <v/>
      </c>
      <c r="H109" s="47"/>
      <c r="I109" s="103"/>
    </row>
    <row r="110" spans="1:9">
      <c r="A110" s="47">
        <f t="shared" si="1"/>
        <v>6</v>
      </c>
      <c r="B110" s="105" t="str">
        <f>IF(LEN(회계코드!F14)&gt;0,MAX(B$2:$B109)+1,"")</f>
        <v/>
      </c>
      <c r="C110" s="101" t="str">
        <f ca="1">IF(LEN(OFFSET(회계코드!$A$5,9,A110-1,,))&gt;0,"  "&amp;OFFSET(회계코드!$A$5,9,A110-1,,),"")</f>
        <v/>
      </c>
      <c r="D110" s="47"/>
      <c r="E110" s="103"/>
      <c r="F110" s="104" t="str">
        <f>IF(LEN(회계코드!F39)&gt;0,MAX(F$2:$F109)+1,"")</f>
        <v/>
      </c>
      <c r="G110" s="101" t="str">
        <f ca="1">IF(LEN(OFFSET(회계코드!$A$30,9,A110-1,,))&gt;0,"  "&amp;OFFSET(회계코드!$A$30,9,A110-1,,),"")</f>
        <v/>
      </c>
      <c r="H110" s="47"/>
      <c r="I110" s="103"/>
    </row>
    <row r="111" spans="1:9">
      <c r="A111" s="47">
        <f t="shared" si="1"/>
        <v>6</v>
      </c>
      <c r="B111" s="105" t="str">
        <f>IF(LEN(회계코드!F15)&gt;0,MAX(B$2:$B110)+1,"")</f>
        <v/>
      </c>
      <c r="C111" s="101" t="str">
        <f ca="1">IF(LEN(OFFSET(회계코드!$A$5,10,A111-1,,))&gt;0,"  "&amp;OFFSET(회계코드!$A$5,10,A111-1,,),"")</f>
        <v/>
      </c>
      <c r="D111" s="47"/>
      <c r="E111" s="103"/>
      <c r="F111" s="104" t="str">
        <f>IF(LEN(회계코드!F40)&gt;0,MAX(F$2:$F110)+1,"")</f>
        <v/>
      </c>
      <c r="G111" s="101" t="str">
        <f ca="1">IF(LEN(OFFSET(회계코드!$A$30,10,A111-1,,))&gt;0,"  "&amp;OFFSET(회계코드!$A$30,10,A111-1,,),"")</f>
        <v/>
      </c>
      <c r="H111" s="47"/>
      <c r="I111" s="103"/>
    </row>
    <row r="112" spans="1:9">
      <c r="A112" s="47">
        <f t="shared" si="1"/>
        <v>6</v>
      </c>
      <c r="B112" s="105" t="str">
        <f>IF(LEN(회계코드!F16)&gt;0,MAX(B$2:$B111)+1,"")</f>
        <v/>
      </c>
      <c r="C112" s="101" t="str">
        <f ca="1">IF(LEN(OFFSET(회계코드!$A$5,11,A112-1,,))&gt;0,"  "&amp;OFFSET(회계코드!$A$5,11,A112-1,,),"")</f>
        <v/>
      </c>
      <c r="D112" s="47"/>
      <c r="E112" s="103"/>
      <c r="F112" s="104" t="str">
        <f>IF(LEN(회계코드!F41)&gt;0,MAX(F$2:$F111)+1,"")</f>
        <v/>
      </c>
      <c r="G112" s="101" t="str">
        <f ca="1">IF(LEN(OFFSET(회계코드!$A$30,11,A112-1,,))&gt;0,"  "&amp;OFFSET(회계코드!$A$30,11,A112-1,,),"")</f>
        <v/>
      </c>
      <c r="H112" s="47"/>
      <c r="I112" s="103"/>
    </row>
    <row r="113" spans="1:9">
      <c r="A113" s="47">
        <f t="shared" si="1"/>
        <v>6</v>
      </c>
      <c r="B113" s="105" t="str">
        <f>IF(LEN(회계코드!F17)&gt;0,MAX(B$2:$B112)+1,"")</f>
        <v/>
      </c>
      <c r="C113" s="101" t="str">
        <f ca="1">IF(LEN(OFFSET(회계코드!$A$5,12,A113-1,,))&gt;0,"  "&amp;OFFSET(회계코드!$A$5,12,A113-1,,),"")</f>
        <v/>
      </c>
      <c r="D113" s="47"/>
      <c r="E113" s="103"/>
      <c r="F113" s="104" t="str">
        <f>IF(LEN(회계코드!F42)&gt;0,MAX(F$2:$F112)+1,"")</f>
        <v/>
      </c>
      <c r="G113" s="101" t="str">
        <f ca="1">IF(LEN(OFFSET(회계코드!$A$30,12,A113-1,,))&gt;0,"  "&amp;OFFSET(회계코드!$A$30,12,A113-1,,),"")</f>
        <v/>
      </c>
      <c r="H113" s="47"/>
      <c r="I113" s="103"/>
    </row>
    <row r="114" spans="1:9">
      <c r="A114" s="47">
        <f t="shared" si="1"/>
        <v>6</v>
      </c>
      <c r="B114" s="105" t="str">
        <f>IF(LEN(회계코드!F18)&gt;0,MAX(B$2:$B113)+1,"")</f>
        <v/>
      </c>
      <c r="C114" s="101" t="str">
        <f ca="1">IF(LEN(OFFSET(회계코드!$A$5,13,A114-1,,))&gt;0,"  "&amp;OFFSET(회계코드!$A$5,13,A114-1,,),"")</f>
        <v/>
      </c>
      <c r="D114" s="47"/>
      <c r="E114" s="103"/>
      <c r="F114" s="104" t="str">
        <f>IF(LEN(회계코드!F43)&gt;0,MAX(F$2:$F113)+1,"")</f>
        <v/>
      </c>
      <c r="G114" s="101" t="str">
        <f ca="1">IF(LEN(OFFSET(회계코드!$A$30,13,A114-1,,))&gt;0,"  "&amp;OFFSET(회계코드!$A$30,13,A114-1,,),"")</f>
        <v/>
      </c>
      <c r="H114" s="47"/>
      <c r="I114" s="103"/>
    </row>
    <row r="115" spans="1:9">
      <c r="A115" s="47">
        <f t="shared" si="1"/>
        <v>6</v>
      </c>
      <c r="B115" s="105" t="str">
        <f>IF(LEN(회계코드!F19)&gt;0,MAX(B$2:$B114)+1,"")</f>
        <v/>
      </c>
      <c r="C115" s="101" t="str">
        <f ca="1">IF(LEN(OFFSET(회계코드!$A$5,14,A115-1,,))&gt;0,"  "&amp;OFFSET(회계코드!$A$5,14,A115-1,,),"")</f>
        <v/>
      </c>
      <c r="D115" s="47"/>
      <c r="E115" s="103"/>
      <c r="F115" s="104" t="str">
        <f>IF(LEN(회계코드!F44)&gt;0,MAX(F$2:$F114)+1,"")</f>
        <v/>
      </c>
      <c r="G115" s="101" t="str">
        <f ca="1">IF(LEN(OFFSET(회계코드!$A$30,14,A115-1,,))&gt;0,"  "&amp;OFFSET(회계코드!$A$30,14,A115-1,,),"")</f>
        <v/>
      </c>
      <c r="H115" s="47"/>
      <c r="I115" s="103"/>
    </row>
    <row r="116" spans="1:9">
      <c r="A116" s="47">
        <f t="shared" si="1"/>
        <v>6</v>
      </c>
      <c r="B116" s="105" t="str">
        <f>IF(LEN(회계코드!F20)&gt;0,MAX(B$2:$B115)+1,"")</f>
        <v/>
      </c>
      <c r="C116" s="101" t="str">
        <f ca="1">IF(LEN(OFFSET(회계코드!$A$5,15,A116-1,,))&gt;0,"  "&amp;OFFSET(회계코드!$A$5,15,A116-1,,),"")</f>
        <v/>
      </c>
      <c r="D116" s="47"/>
      <c r="E116" s="103"/>
      <c r="F116" s="104" t="str">
        <f>IF(LEN(회계코드!F45)&gt;0,MAX(F$2:$F115)+1,"")</f>
        <v/>
      </c>
      <c r="G116" s="101" t="str">
        <f ca="1">IF(LEN(OFFSET(회계코드!$A$30,15,A116-1,,))&gt;0,"  "&amp;OFFSET(회계코드!$A$30,15,A116-1,,),"")</f>
        <v/>
      </c>
      <c r="H116" s="47"/>
      <c r="I116" s="103"/>
    </row>
    <row r="117" spans="1:9">
      <c r="A117" s="47">
        <f t="shared" si="1"/>
        <v>6</v>
      </c>
      <c r="B117" s="105" t="str">
        <f>IF(LEN(회계코드!F21)&gt;0,MAX(B$2:$B116)+1,"")</f>
        <v/>
      </c>
      <c r="C117" s="101" t="str">
        <f ca="1">IF(LEN(OFFSET(회계코드!$A$5,16,A117-1,,))&gt;0,"  "&amp;OFFSET(회계코드!$A$5,16,A117-1,,),"")</f>
        <v/>
      </c>
      <c r="D117" s="47"/>
      <c r="E117" s="100"/>
      <c r="F117" s="104" t="str">
        <f>IF(LEN(회계코드!F46)&gt;0,MAX(F$2:$F116)+1,"")</f>
        <v/>
      </c>
      <c r="G117" s="101" t="str">
        <f ca="1">IF(LEN(OFFSET(회계코드!$A$30,16,A117-1,,))&gt;0,"  "&amp;OFFSET(회계코드!$A$30,16,A117-1,,),"")</f>
        <v/>
      </c>
      <c r="H117" s="47"/>
      <c r="I117" s="100"/>
    </row>
    <row r="118" spans="1:9">
      <c r="A118" s="47">
        <f t="shared" si="1"/>
        <v>6</v>
      </c>
      <c r="B118" s="105" t="str">
        <f>IF(LEN(회계코드!F22)&gt;0,MAX(B$2:$B117)+1,"")</f>
        <v/>
      </c>
      <c r="C118" s="101" t="str">
        <f ca="1">IF(LEN(OFFSET(회계코드!$A$5,17,A118-1,,))&gt;0,"  "&amp;OFFSET(회계코드!$A$5,17,A118-1,,),"")</f>
        <v/>
      </c>
      <c r="D118" s="47"/>
      <c r="E118" s="100"/>
      <c r="F118" s="104" t="str">
        <f>IF(LEN(회계코드!F47)&gt;0,MAX(F$2:$F117)+1,"")</f>
        <v/>
      </c>
      <c r="G118" s="101" t="str">
        <f ca="1">IF(LEN(OFFSET(회계코드!$A$30,17,A118-1,,))&gt;0,"  "&amp;OFFSET(회계코드!$A$30,17,A118-1,,),"")</f>
        <v/>
      </c>
      <c r="H118" s="47"/>
      <c r="I118" s="100"/>
    </row>
    <row r="119" spans="1:9">
      <c r="A119" s="47">
        <f t="shared" si="1"/>
        <v>6</v>
      </c>
      <c r="B119" s="105" t="str">
        <f>IF(LEN(회계코드!F23)&gt;0,MAX(B$2:$B118)+1,"")</f>
        <v/>
      </c>
      <c r="C119" s="101" t="str">
        <f ca="1">IF(LEN(OFFSET(회계코드!$A$5,18,A119-1,,))&gt;0,"  "&amp;OFFSET(회계코드!$A$5,18,A119-1,,),"")</f>
        <v/>
      </c>
      <c r="D119" s="47"/>
      <c r="E119" s="100"/>
      <c r="F119" s="104" t="str">
        <f>IF(LEN(회계코드!F48)&gt;0,MAX(F$2:$F118)+1,"")</f>
        <v/>
      </c>
      <c r="G119" s="101" t="str">
        <f ca="1">IF(LEN(OFFSET(회계코드!$A$30,18,A119-1,,))&gt;0,"  "&amp;OFFSET(회계코드!$A$30,18,A119-1,,),"")</f>
        <v/>
      </c>
      <c r="H119" s="47"/>
      <c r="I119" s="100"/>
    </row>
    <row r="120" spans="1:9">
      <c r="A120" s="47">
        <f t="shared" si="1"/>
        <v>6</v>
      </c>
      <c r="B120" s="105" t="str">
        <f>IF(LEN(회계코드!F24)&gt;0,MAX(B$2:$B119)+1,"")</f>
        <v/>
      </c>
      <c r="C120" s="101" t="str">
        <f ca="1">IF(LEN(OFFSET(회계코드!$A$5,19,A120-1,,))&gt;0,"  "&amp;OFFSET(회계코드!$A$5,19,A120-1,,),"")</f>
        <v/>
      </c>
      <c r="D120" s="47"/>
      <c r="E120" s="100"/>
      <c r="F120" s="104" t="str">
        <f>IF(LEN(회계코드!F49)&gt;0,MAX(F$2:$F119)+1,"")</f>
        <v/>
      </c>
      <c r="G120" s="101" t="str">
        <f ca="1">IF(LEN(OFFSET(회계코드!$A$30,19,A120-1,,))&gt;0,"  "&amp;OFFSET(회계코드!$A$30,19,A120-1,,),"")</f>
        <v/>
      </c>
      <c r="H120" s="47"/>
      <c r="I120" s="100"/>
    </row>
    <row r="121" spans="1:9" ht="18" thickBot="1">
      <c r="A121" s="47">
        <f t="shared" si="1"/>
        <v>6</v>
      </c>
      <c r="B121" s="105" t="str">
        <f>IF(LEN(회계코드!F25)&gt;0,MAX(B$2:$B120)+1,"")</f>
        <v/>
      </c>
      <c r="C121" s="101" t="str">
        <f ca="1">IF(LEN(OFFSET(회계코드!$A$5,20,A121-1,,))&gt;0,"  "&amp;OFFSET(회계코드!$A$5,20,A121-1,,),"")</f>
        <v/>
      </c>
      <c r="D121" s="47"/>
      <c r="E121" s="100"/>
      <c r="F121" s="104" t="str">
        <f>IF(LEN(회계코드!F50)&gt;0,MAX(F$2:$F120)+1,"")</f>
        <v/>
      </c>
      <c r="G121" s="101" t="str">
        <f ca="1">IF(LEN(OFFSET(회계코드!$A$30,20,A121-1,,))&gt;0,"  "&amp;OFFSET(회계코드!$A$30,20,A121-1,,),"")</f>
        <v/>
      </c>
      <c r="H121" s="47"/>
      <c r="I121" s="100"/>
    </row>
    <row r="122" spans="1:9">
      <c r="A122" s="47">
        <f t="shared" si="1"/>
        <v>7</v>
      </c>
      <c r="B122" s="105">
        <f>IF(LEN(회계코드!G6)&gt;0,D122+1,0)</f>
        <v>0</v>
      </c>
      <c r="C122" s="101" t="str">
        <f ca="1">IF(LEN(OFFSET(회계코드!$A$5,1,A122-1,,))&gt;0,"  "&amp;OFFSET(회계코드!$A$5,1,A122-1,,),"")</f>
        <v/>
      </c>
      <c r="D122" s="47" t="b">
        <f ca="1">IF(COUNTA(OFFSET(회계코드!$A$6,,A122-1,20,1))&gt;0,MAX(B102:B121)+1)</f>
        <v>0</v>
      </c>
      <c r="E122" s="103" t="str">
        <f ca="1">IF(COUNTA(OFFSET(회계코드!$A$6,,A122-1,20,1))&gt;0,OFFSET(회계코드!$A$5,,A122-1,,),"")</f>
        <v/>
      </c>
      <c r="F122" s="102">
        <f ca="1">IF(LEN(회계코드!G31)&gt;0,H122+1,0)</f>
        <v>37</v>
      </c>
      <c r="G122" s="101" t="str">
        <f ca="1">IF(LEN(OFFSET(회계코드!$A$30,1,A122-1,,))&gt;0,"  "&amp;OFFSET(회계코드!$A$30,1,A122-1,,),"")</f>
        <v xml:space="preserve">  시상</v>
      </c>
      <c r="H122" s="100">
        <f ca="1">IF(COUNTA(OFFSET(회계코드!$A$31,,A122-1,20,1))&gt;0,MAX(F102:F121)+1)</f>
        <v>36</v>
      </c>
      <c r="I122" s="103" t="str">
        <f ca="1">IF(COUNTA(OFFSET(회계코드!$A$31,,A122-1,20,1))&gt;0,OFFSET(회계코드!$A$30,,A122-1,,),"")</f>
        <v>시상_교사훈련</v>
      </c>
    </row>
    <row r="123" spans="1:9">
      <c r="A123" s="47">
        <f t="shared" si="1"/>
        <v>7</v>
      </c>
      <c r="B123" s="105" t="str">
        <f>IF(LEN(회계코드!G7)&gt;0,MAX(B$2:$B122)+1,"")</f>
        <v/>
      </c>
      <c r="C123" s="101" t="str">
        <f ca="1">IF(LEN(OFFSET(회계코드!$A$5,2,A123-1,,))&gt;0,"  "&amp;OFFSET(회계코드!$A$5,2,A123-1,,),"")</f>
        <v/>
      </c>
      <c r="D123" s="47"/>
      <c r="E123" s="100"/>
      <c r="F123" s="104">
        <f ca="1">IF(LEN(회계코드!G32)&gt;0,MAX(F$2:$F122)+1,"")</f>
        <v>38</v>
      </c>
      <c r="G123" s="101" t="str">
        <f ca="1">IF(LEN(OFFSET(회계코드!$A$30,2,A123-1,,))&gt;0,"  "&amp;OFFSET(회계코드!$A$30,2,A123-1,,),"")</f>
        <v xml:space="preserve">  교사양육</v>
      </c>
      <c r="H123" s="47"/>
      <c r="I123" s="100"/>
    </row>
    <row r="124" spans="1:9">
      <c r="A124" s="47">
        <f t="shared" si="1"/>
        <v>7</v>
      </c>
      <c r="B124" s="105" t="str">
        <f>IF(LEN(회계코드!G8)&gt;0,MAX(B$2:$B123)+1,"")</f>
        <v/>
      </c>
      <c r="C124" s="101" t="str">
        <f ca="1">IF(LEN(OFFSET(회계코드!$A$5,3,A124-1,,))&gt;0,"  "&amp;OFFSET(회계코드!$A$5,3,A124-1,,),"")</f>
        <v/>
      </c>
      <c r="D124" s="47"/>
      <c r="E124" s="100"/>
      <c r="F124" s="104" t="str">
        <f>IF(LEN(회계코드!G33)&gt;0,MAX(F$2:$F123)+1,"")</f>
        <v/>
      </c>
      <c r="G124" s="101" t="str">
        <f ca="1">IF(LEN(OFFSET(회계코드!$A$30,3,A124-1,,))&gt;0,"  "&amp;OFFSET(회계코드!$A$30,3,A124-1,,),"")</f>
        <v/>
      </c>
      <c r="H124" s="47"/>
      <c r="I124" s="100"/>
    </row>
    <row r="125" spans="1:9">
      <c r="A125" s="47">
        <f t="shared" si="1"/>
        <v>7</v>
      </c>
      <c r="B125" s="105" t="str">
        <f>IF(LEN(회계코드!G9)&gt;0,MAX(B$2:$B124)+1,"")</f>
        <v/>
      </c>
      <c r="C125" s="101" t="str">
        <f ca="1">IF(LEN(OFFSET(회계코드!$A$5,4,A125-1,,))&gt;0,"  "&amp;OFFSET(회계코드!$A$5,4,A125-1,,),"")</f>
        <v/>
      </c>
      <c r="D125" s="47"/>
      <c r="E125" s="100"/>
      <c r="F125" s="104" t="str">
        <f>IF(LEN(회계코드!G34)&gt;0,MAX(F$2:$F124)+1,"")</f>
        <v/>
      </c>
      <c r="G125" s="101" t="str">
        <f ca="1">IF(LEN(OFFSET(회계코드!$A$30,4,A125-1,,))&gt;0,"  "&amp;OFFSET(회계코드!$A$30,4,A125-1,,),"")</f>
        <v/>
      </c>
      <c r="H125" s="47"/>
      <c r="I125" s="100"/>
    </row>
    <row r="126" spans="1:9">
      <c r="A126" s="47">
        <f t="shared" si="1"/>
        <v>7</v>
      </c>
      <c r="B126" s="105" t="str">
        <f>IF(LEN(회계코드!G10)&gt;0,MAX(B$2:$B125)+1,"")</f>
        <v/>
      </c>
      <c r="C126" s="101" t="str">
        <f ca="1">IF(LEN(OFFSET(회계코드!$A$5,5,A126-1,,))&gt;0,"  "&amp;OFFSET(회계코드!$A$5,5,A126-1,,),"")</f>
        <v/>
      </c>
      <c r="D126" s="47"/>
      <c r="E126" s="100"/>
      <c r="F126" s="104" t="str">
        <f>IF(LEN(회계코드!G35)&gt;0,MAX(F$2:$F125)+1,"")</f>
        <v/>
      </c>
      <c r="G126" s="101" t="str">
        <f ca="1">IF(LEN(OFFSET(회계코드!$A$30,5,A126-1,,))&gt;0,"  "&amp;OFFSET(회계코드!$A$30,5,A126-1,,),"")</f>
        <v/>
      </c>
      <c r="H126" s="47"/>
      <c r="I126" s="100"/>
    </row>
    <row r="127" spans="1:9">
      <c r="A127" s="47">
        <f t="shared" si="1"/>
        <v>7</v>
      </c>
      <c r="B127" s="105" t="str">
        <f>IF(LEN(회계코드!G11)&gt;0,MAX(B$2:$B126)+1,"")</f>
        <v/>
      </c>
      <c r="C127" s="101" t="str">
        <f ca="1">IF(LEN(OFFSET(회계코드!$A$5,6,A127-1,,))&gt;0,"  "&amp;OFFSET(회계코드!$A$5,6,A127-1,,),"")</f>
        <v/>
      </c>
      <c r="D127" s="47"/>
      <c r="E127" s="100"/>
      <c r="F127" s="104" t="str">
        <f>IF(LEN(회계코드!G36)&gt;0,MAX(F$2:$F126)+1,"")</f>
        <v/>
      </c>
      <c r="G127" s="101" t="str">
        <f ca="1">IF(LEN(OFFSET(회계코드!$A$30,6,A127-1,,))&gt;0,"  "&amp;OFFSET(회계코드!$A$30,6,A127-1,,),"")</f>
        <v/>
      </c>
      <c r="H127" s="47"/>
      <c r="I127" s="100"/>
    </row>
    <row r="128" spans="1:9">
      <c r="A128" s="47">
        <f t="shared" si="1"/>
        <v>7</v>
      </c>
      <c r="B128" s="105" t="str">
        <f>IF(LEN(회계코드!G12)&gt;0,MAX(B$2:$B127)+1,"")</f>
        <v/>
      </c>
      <c r="C128" s="101" t="str">
        <f ca="1">IF(LEN(OFFSET(회계코드!$A$5,7,A128-1,,))&gt;0,"  "&amp;OFFSET(회계코드!$A$5,7,A128-1,,),"")</f>
        <v/>
      </c>
      <c r="D128" s="47"/>
      <c r="E128" s="100"/>
      <c r="F128" s="104" t="str">
        <f>IF(LEN(회계코드!G37)&gt;0,MAX(F$2:$F127)+1,"")</f>
        <v/>
      </c>
      <c r="G128" s="101" t="str">
        <f ca="1">IF(LEN(OFFSET(회계코드!$A$30,7,A128-1,,))&gt;0,"  "&amp;OFFSET(회계코드!$A$30,7,A128-1,,),"")</f>
        <v/>
      </c>
      <c r="H128" s="47"/>
      <c r="I128" s="100"/>
    </row>
    <row r="129" spans="1:9">
      <c r="A129" s="47">
        <f t="shared" si="1"/>
        <v>7</v>
      </c>
      <c r="B129" s="105" t="str">
        <f>IF(LEN(회계코드!G13)&gt;0,MAX(B$2:$B128)+1,"")</f>
        <v/>
      </c>
      <c r="C129" s="101" t="str">
        <f ca="1">IF(LEN(OFFSET(회계코드!$A$5,8,A129-1,,))&gt;0,"  "&amp;OFFSET(회계코드!$A$5,8,A129-1,,),"")</f>
        <v/>
      </c>
      <c r="D129" s="47"/>
      <c r="E129" s="100"/>
      <c r="F129" s="104" t="str">
        <f>IF(LEN(회계코드!G38)&gt;0,MAX(F$2:$F128)+1,"")</f>
        <v/>
      </c>
      <c r="G129" s="101" t="str">
        <f ca="1">IF(LEN(OFFSET(회계코드!$A$30,8,A129-1,,))&gt;0,"  "&amp;OFFSET(회계코드!$A$30,8,A129-1,,),"")</f>
        <v/>
      </c>
      <c r="H129" s="47"/>
      <c r="I129" s="100"/>
    </row>
    <row r="130" spans="1:9">
      <c r="A130" s="47">
        <f t="shared" si="1"/>
        <v>7</v>
      </c>
      <c r="B130" s="105" t="str">
        <f>IF(LEN(회계코드!G14)&gt;0,MAX(B$2:$B129)+1,"")</f>
        <v/>
      </c>
      <c r="C130" s="101" t="str">
        <f ca="1">IF(LEN(OFFSET(회계코드!$A$5,9,A130-1,,))&gt;0,"  "&amp;OFFSET(회계코드!$A$5,9,A130-1,,),"")</f>
        <v/>
      </c>
      <c r="D130" s="47"/>
      <c r="E130" s="100"/>
      <c r="F130" s="104" t="str">
        <f>IF(LEN(회계코드!G39)&gt;0,MAX(F$2:$F129)+1,"")</f>
        <v/>
      </c>
      <c r="G130" s="101" t="str">
        <f ca="1">IF(LEN(OFFSET(회계코드!$A$30,9,A130-1,,))&gt;0,"  "&amp;OFFSET(회계코드!$A$30,9,A130-1,,),"")</f>
        <v/>
      </c>
      <c r="H130" s="47"/>
      <c r="I130" s="100"/>
    </row>
    <row r="131" spans="1:9">
      <c r="A131" s="47">
        <f t="shared" ref="A131:A194" si="2">QUOTIENT(ROW(A131)+18,20)</f>
        <v>7</v>
      </c>
      <c r="B131" s="105" t="str">
        <f>IF(LEN(회계코드!G15)&gt;0,MAX(B$2:$B130)+1,"")</f>
        <v/>
      </c>
      <c r="C131" s="101" t="str">
        <f ca="1">IF(LEN(OFFSET(회계코드!$A$5,10,A131-1,,))&gt;0,"  "&amp;OFFSET(회계코드!$A$5,10,A131-1,,),"")</f>
        <v/>
      </c>
      <c r="D131" s="47"/>
      <c r="E131" s="100"/>
      <c r="F131" s="104" t="str">
        <f>IF(LEN(회계코드!G40)&gt;0,MAX(F$2:$F130)+1,"")</f>
        <v/>
      </c>
      <c r="G131" s="101" t="str">
        <f ca="1">IF(LEN(OFFSET(회계코드!$A$30,10,A131-1,,))&gt;0,"  "&amp;OFFSET(회계코드!$A$30,10,A131-1,,),"")</f>
        <v/>
      </c>
      <c r="H131" s="47"/>
      <c r="I131" s="100"/>
    </row>
    <row r="132" spans="1:9">
      <c r="A132" s="47">
        <f t="shared" si="2"/>
        <v>7</v>
      </c>
      <c r="B132" s="105" t="str">
        <f>IF(LEN(회계코드!G16)&gt;0,MAX(B$2:$B131)+1,"")</f>
        <v/>
      </c>
      <c r="C132" s="101" t="str">
        <f ca="1">IF(LEN(OFFSET(회계코드!$A$5,11,A132-1,,))&gt;0,"  "&amp;OFFSET(회계코드!$A$5,11,A132-1,,),"")</f>
        <v/>
      </c>
      <c r="D132" s="47"/>
      <c r="E132" s="100"/>
      <c r="F132" s="104" t="str">
        <f>IF(LEN(회계코드!G41)&gt;0,MAX(F$2:$F131)+1,"")</f>
        <v/>
      </c>
      <c r="G132" s="101" t="str">
        <f ca="1">IF(LEN(OFFSET(회계코드!$A$30,11,A132-1,,))&gt;0,"  "&amp;OFFSET(회계코드!$A$30,11,A132-1,,),"")</f>
        <v/>
      </c>
      <c r="H132" s="47"/>
      <c r="I132" s="100"/>
    </row>
    <row r="133" spans="1:9">
      <c r="A133" s="47">
        <f t="shared" si="2"/>
        <v>7</v>
      </c>
      <c r="B133" s="105" t="str">
        <f>IF(LEN(회계코드!G17)&gt;0,MAX(B$2:$B132)+1,"")</f>
        <v/>
      </c>
      <c r="C133" s="101" t="str">
        <f ca="1">IF(LEN(OFFSET(회계코드!$A$5,12,A133-1,,))&gt;0,"  "&amp;OFFSET(회계코드!$A$5,12,A133-1,,),"")</f>
        <v/>
      </c>
      <c r="D133" s="47"/>
      <c r="E133" s="100"/>
      <c r="F133" s="104" t="str">
        <f>IF(LEN(회계코드!G42)&gt;0,MAX(F$2:$F132)+1,"")</f>
        <v/>
      </c>
      <c r="G133" s="101" t="str">
        <f ca="1">IF(LEN(OFFSET(회계코드!$A$30,12,A133-1,,))&gt;0,"  "&amp;OFFSET(회계코드!$A$30,12,A133-1,,),"")</f>
        <v/>
      </c>
      <c r="H133" s="47"/>
      <c r="I133" s="100"/>
    </row>
    <row r="134" spans="1:9">
      <c r="A134" s="47">
        <f t="shared" si="2"/>
        <v>7</v>
      </c>
      <c r="B134" s="105" t="str">
        <f>IF(LEN(회계코드!G18)&gt;0,MAX(B$2:$B133)+1,"")</f>
        <v/>
      </c>
      <c r="C134" s="101" t="str">
        <f ca="1">IF(LEN(OFFSET(회계코드!$A$5,13,A134-1,,))&gt;0,"  "&amp;OFFSET(회계코드!$A$5,13,A134-1,,),"")</f>
        <v/>
      </c>
      <c r="D134" s="47"/>
      <c r="E134" s="100"/>
      <c r="F134" s="104" t="str">
        <f>IF(LEN(회계코드!G43)&gt;0,MAX(F$2:$F133)+1,"")</f>
        <v/>
      </c>
      <c r="G134" s="101" t="str">
        <f ca="1">IF(LEN(OFFSET(회계코드!$A$30,13,A134-1,,))&gt;0,"  "&amp;OFFSET(회계코드!$A$30,13,A134-1,,),"")</f>
        <v/>
      </c>
      <c r="H134" s="47"/>
      <c r="I134" s="100"/>
    </row>
    <row r="135" spans="1:9">
      <c r="A135" s="47">
        <f t="shared" si="2"/>
        <v>7</v>
      </c>
      <c r="B135" s="105" t="str">
        <f>IF(LEN(회계코드!G19)&gt;0,MAX(B$2:$B134)+1,"")</f>
        <v/>
      </c>
      <c r="C135" s="101" t="str">
        <f ca="1">IF(LEN(OFFSET(회계코드!$A$5,14,A135-1,,))&gt;0,"  "&amp;OFFSET(회계코드!$A$5,14,A135-1,,),"")</f>
        <v/>
      </c>
      <c r="D135" s="47"/>
      <c r="E135" s="100"/>
      <c r="F135" s="104" t="str">
        <f>IF(LEN(회계코드!G44)&gt;0,MAX(F$2:$F134)+1,"")</f>
        <v/>
      </c>
      <c r="G135" s="101" t="str">
        <f ca="1">IF(LEN(OFFSET(회계코드!$A$30,14,A135-1,,))&gt;0,"  "&amp;OFFSET(회계코드!$A$30,14,A135-1,,),"")</f>
        <v/>
      </c>
      <c r="H135" s="47"/>
      <c r="I135" s="100"/>
    </row>
    <row r="136" spans="1:9">
      <c r="A136" s="47">
        <f t="shared" si="2"/>
        <v>7</v>
      </c>
      <c r="B136" s="105" t="str">
        <f>IF(LEN(회계코드!G20)&gt;0,MAX(B$2:$B135)+1,"")</f>
        <v/>
      </c>
      <c r="C136" s="101" t="str">
        <f ca="1">IF(LEN(OFFSET(회계코드!$A$5,15,A136-1,,))&gt;0,"  "&amp;OFFSET(회계코드!$A$5,15,A136-1,,),"")</f>
        <v/>
      </c>
      <c r="D136" s="47"/>
      <c r="E136" s="100"/>
      <c r="F136" s="104" t="str">
        <f>IF(LEN(회계코드!G45)&gt;0,MAX(F$2:$F135)+1,"")</f>
        <v/>
      </c>
      <c r="G136" s="101" t="str">
        <f ca="1">IF(LEN(OFFSET(회계코드!$A$30,15,A136-1,,))&gt;0,"  "&amp;OFFSET(회계코드!$A$30,15,A136-1,,),"")</f>
        <v/>
      </c>
      <c r="H136" s="47"/>
      <c r="I136" s="100"/>
    </row>
    <row r="137" spans="1:9">
      <c r="A137" s="47">
        <f t="shared" si="2"/>
        <v>7</v>
      </c>
      <c r="B137" s="105" t="str">
        <f>IF(LEN(회계코드!G21)&gt;0,MAX(B$2:$B136)+1,"")</f>
        <v/>
      </c>
      <c r="C137" s="101" t="str">
        <f ca="1">IF(LEN(OFFSET(회계코드!$A$5,16,A137-1,,))&gt;0,"  "&amp;OFFSET(회계코드!$A$5,16,A137-1,,),"")</f>
        <v/>
      </c>
      <c r="D137" s="47"/>
      <c r="E137" s="100"/>
      <c r="F137" s="104" t="str">
        <f>IF(LEN(회계코드!G46)&gt;0,MAX(F$2:$F136)+1,"")</f>
        <v/>
      </c>
      <c r="G137" s="101" t="str">
        <f ca="1">IF(LEN(OFFSET(회계코드!$A$30,16,A137-1,,))&gt;0,"  "&amp;OFFSET(회계코드!$A$30,16,A137-1,,),"")</f>
        <v/>
      </c>
      <c r="H137" s="47"/>
      <c r="I137" s="100"/>
    </row>
    <row r="138" spans="1:9">
      <c r="A138" s="47">
        <f t="shared" si="2"/>
        <v>7</v>
      </c>
      <c r="B138" s="105" t="str">
        <f>IF(LEN(회계코드!G22)&gt;0,MAX(B$2:$B137)+1,"")</f>
        <v/>
      </c>
      <c r="C138" s="101" t="str">
        <f ca="1">IF(LEN(OFFSET(회계코드!$A$5,17,A138-1,,))&gt;0,"  "&amp;OFFSET(회계코드!$A$5,17,A138-1,,),"")</f>
        <v/>
      </c>
      <c r="D138" s="47"/>
      <c r="E138" s="100"/>
      <c r="F138" s="104" t="str">
        <f>IF(LEN(회계코드!G47)&gt;0,MAX(F$2:$F137)+1,"")</f>
        <v/>
      </c>
      <c r="G138" s="101" t="str">
        <f ca="1">IF(LEN(OFFSET(회계코드!$A$30,17,A138-1,,))&gt;0,"  "&amp;OFFSET(회계코드!$A$30,17,A138-1,,),"")</f>
        <v/>
      </c>
      <c r="H138" s="47"/>
      <c r="I138" s="100"/>
    </row>
    <row r="139" spans="1:9">
      <c r="A139" s="47">
        <f t="shared" si="2"/>
        <v>7</v>
      </c>
      <c r="B139" s="105" t="str">
        <f>IF(LEN(회계코드!G23)&gt;0,MAX(B$2:$B138)+1,"")</f>
        <v/>
      </c>
      <c r="C139" s="101" t="str">
        <f ca="1">IF(LEN(OFFSET(회계코드!$A$5,18,A139-1,,))&gt;0,"  "&amp;OFFSET(회계코드!$A$5,18,A139-1,,),"")</f>
        <v/>
      </c>
      <c r="D139" s="47"/>
      <c r="E139" s="100"/>
      <c r="F139" s="104" t="str">
        <f>IF(LEN(회계코드!G48)&gt;0,MAX(F$2:$F138)+1,"")</f>
        <v/>
      </c>
      <c r="G139" s="101" t="str">
        <f ca="1">IF(LEN(OFFSET(회계코드!$A$30,18,A139-1,,))&gt;0,"  "&amp;OFFSET(회계코드!$A$30,18,A139-1,,),"")</f>
        <v/>
      </c>
      <c r="H139" s="47"/>
      <c r="I139" s="100"/>
    </row>
    <row r="140" spans="1:9">
      <c r="A140" s="47">
        <f t="shared" si="2"/>
        <v>7</v>
      </c>
      <c r="B140" s="105" t="str">
        <f>IF(LEN(회계코드!G24)&gt;0,MAX(B$2:$B139)+1,"")</f>
        <v/>
      </c>
      <c r="C140" s="101" t="str">
        <f ca="1">IF(LEN(OFFSET(회계코드!$A$5,19,A140-1,,))&gt;0,"  "&amp;OFFSET(회계코드!$A$5,19,A140-1,,),"")</f>
        <v/>
      </c>
      <c r="D140" s="47"/>
      <c r="E140" s="100"/>
      <c r="F140" s="104" t="str">
        <f>IF(LEN(회계코드!G49)&gt;0,MAX(F$2:$F139)+1,"")</f>
        <v/>
      </c>
      <c r="G140" s="101" t="str">
        <f ca="1">IF(LEN(OFFSET(회계코드!$A$30,19,A140-1,,))&gt;0,"  "&amp;OFFSET(회계코드!$A$30,19,A140-1,,),"")</f>
        <v/>
      </c>
      <c r="H140" s="47"/>
      <c r="I140" s="100"/>
    </row>
    <row r="141" spans="1:9" ht="18" thickBot="1">
      <c r="A141" s="47">
        <f t="shared" si="2"/>
        <v>7</v>
      </c>
      <c r="B141" s="105" t="str">
        <f>IF(LEN(회계코드!G25)&gt;0,MAX(B$2:$B140)+1,"")</f>
        <v/>
      </c>
      <c r="C141" s="101" t="str">
        <f ca="1">IF(LEN(OFFSET(회계코드!$A$5,20,A141-1,,))&gt;0,"  "&amp;OFFSET(회계코드!$A$5,20,A141-1,,),"")</f>
        <v/>
      </c>
      <c r="D141" s="47"/>
      <c r="E141" s="100"/>
      <c r="F141" s="104" t="str">
        <f>IF(LEN(회계코드!G50)&gt;0,MAX(F$2:$F140)+1,"")</f>
        <v/>
      </c>
      <c r="G141" s="101" t="str">
        <f ca="1">IF(LEN(OFFSET(회계코드!$A$30,20,A141-1,,))&gt;0,"  "&amp;OFFSET(회계코드!$A$30,20,A141-1,,),"")</f>
        <v/>
      </c>
      <c r="H141" s="47"/>
      <c r="I141" s="100"/>
    </row>
    <row r="142" spans="1:9">
      <c r="A142" s="47">
        <f t="shared" si="2"/>
        <v>8</v>
      </c>
      <c r="B142" s="105">
        <f>IF(LEN(회계코드!H6)&gt;0,D142+1,0)</f>
        <v>0</v>
      </c>
      <c r="C142" s="101" t="str">
        <f ca="1">IF(LEN(OFFSET(회계코드!$A$5,1,A142-1,,))&gt;0,"  "&amp;OFFSET(회계코드!$A$5,1,A142-1,,),"")</f>
        <v/>
      </c>
      <c r="D142" s="47" t="b">
        <f ca="1">IF(COUNTA(OFFSET(회계코드!$A$6,,A142-1,20,1))&gt;0,MAX(B122:B141)+1)</f>
        <v>0</v>
      </c>
      <c r="E142" s="103" t="str">
        <f ca="1">IF(COUNTA(OFFSET(회계코드!$A$6,,A142-1,20,1))&gt;0,OFFSET(회계코드!$A$5,,A142-1,,),"")</f>
        <v/>
      </c>
      <c r="F142" s="102">
        <f ca="1">IF(LEN(회계코드!H31)&gt;0,H142+1,0)</f>
        <v>40</v>
      </c>
      <c r="G142" s="101" t="str">
        <f ca="1">IF(LEN(OFFSET(회계코드!$A$30,1,A142-1,,))&gt;0,"  "&amp;OFFSET(회계코드!$A$30,1,A142-1,,),"")</f>
        <v xml:space="preserve">  도서구입</v>
      </c>
      <c r="H142" s="100">
        <f ca="1">IF(COUNTA(OFFSET(회계코드!$A$31,,A142-1,20,1))&gt;0,MAX(F122:F141)+1)</f>
        <v>39</v>
      </c>
      <c r="I142" s="103" t="str">
        <f ca="1">IF(COUNTA(OFFSET(회계코드!$A$31,,A142-1,20,1))&gt;0,OFFSET(회계코드!$A$30,,A142-1,,),"")</f>
        <v>기타</v>
      </c>
    </row>
    <row r="143" spans="1:9">
      <c r="A143" s="47">
        <f t="shared" si="2"/>
        <v>8</v>
      </c>
      <c r="B143" s="105" t="str">
        <f>IF(LEN(회계코드!H7)&gt;0,MAX(B$2:$B142)+1,"")</f>
        <v/>
      </c>
      <c r="C143" s="101" t="str">
        <f ca="1">IF(LEN(OFFSET(회계코드!$A$5,2,A143-1,,))&gt;0,"  "&amp;OFFSET(회계코드!$A$5,2,A143-1,,),"")</f>
        <v/>
      </c>
      <c r="D143" s="47"/>
      <c r="E143" s="103"/>
      <c r="F143" s="104">
        <f ca="1">IF(LEN(회계코드!H32)&gt;0,MAX(F$2:$F142)+1,"")</f>
        <v>41</v>
      </c>
      <c r="G143" s="101" t="str">
        <f ca="1">IF(LEN(OFFSET(회계코드!$A$30,2,A143-1,,))&gt;0,"  "&amp;OFFSET(회계코드!$A$30,2,A143-1,,),"")</f>
        <v xml:space="preserve">  잡화</v>
      </c>
      <c r="H143" s="47"/>
      <c r="I143" s="103"/>
    </row>
    <row r="144" spans="1:9">
      <c r="A144" s="47">
        <f t="shared" si="2"/>
        <v>8</v>
      </c>
      <c r="B144" s="105" t="str">
        <f>IF(LEN(회계코드!H8)&gt;0,MAX(B$2:$B143)+1,"")</f>
        <v/>
      </c>
      <c r="C144" s="101" t="str">
        <f ca="1">IF(LEN(OFFSET(회계코드!$A$5,3,A144-1,,))&gt;0,"  "&amp;OFFSET(회계코드!$A$5,3,A144-1,,),"")</f>
        <v/>
      </c>
      <c r="D144" s="47"/>
      <c r="E144" s="103"/>
      <c r="F144" s="104">
        <f ca="1">IF(LEN(회계코드!H33)&gt;0,MAX(F$2:$F143)+1,"")</f>
        <v>42</v>
      </c>
      <c r="G144" s="101" t="str">
        <f ca="1">IF(LEN(OFFSET(회계코드!$A$30,3,A144-1,,))&gt;0,"  "&amp;OFFSET(회계코드!$A$30,3,A144-1,,),"")</f>
        <v xml:space="preserve">  비품구입</v>
      </c>
      <c r="H144" s="47"/>
      <c r="I144" s="103"/>
    </row>
    <row r="145" spans="1:9">
      <c r="A145" s="47">
        <f t="shared" si="2"/>
        <v>8</v>
      </c>
      <c r="B145" s="105" t="str">
        <f>IF(LEN(회계코드!H9)&gt;0,MAX(B$2:$B144)+1,"")</f>
        <v/>
      </c>
      <c r="C145" s="101" t="str">
        <f ca="1">IF(LEN(OFFSET(회계코드!$A$5,4,A145-1,,))&gt;0,"  "&amp;OFFSET(회계코드!$A$5,4,A145-1,,),"")</f>
        <v/>
      </c>
      <c r="D145" s="47"/>
      <c r="E145" s="103"/>
      <c r="F145" s="104">
        <f ca="1">IF(LEN(회계코드!H34)&gt;0,MAX(F$2:$F144)+1,"")</f>
        <v>43</v>
      </c>
      <c r="G145" s="101" t="str">
        <f ca="1">IF(LEN(OFFSET(회계코드!$A$30,4,A145-1,,))&gt;0,"  "&amp;OFFSET(회계코드!$A$30,4,A145-1,,),"")</f>
        <v xml:space="preserve">  기타</v>
      </c>
      <c r="H145" s="47"/>
      <c r="I145" s="103"/>
    </row>
    <row r="146" spans="1:9">
      <c r="A146" s="47">
        <f t="shared" si="2"/>
        <v>8</v>
      </c>
      <c r="B146" s="105" t="str">
        <f>IF(LEN(회계코드!H10)&gt;0,MAX(B$2:$B145)+1,"")</f>
        <v/>
      </c>
      <c r="C146" s="101" t="str">
        <f ca="1">IF(LEN(OFFSET(회계코드!$A$5,5,A146-1,,))&gt;0,"  "&amp;OFFSET(회계코드!$A$5,5,A146-1,,),"")</f>
        <v/>
      </c>
      <c r="D146" s="47"/>
      <c r="E146" s="103"/>
      <c r="F146" s="104" t="str">
        <f>IF(LEN(회계코드!H35)&gt;0,MAX(F$2:$F145)+1,"")</f>
        <v/>
      </c>
      <c r="G146" s="101" t="str">
        <f ca="1">IF(LEN(OFFSET(회계코드!$A$30,5,A146-1,,))&gt;0,"  "&amp;OFFSET(회계코드!$A$30,5,A146-1,,),"")</f>
        <v/>
      </c>
      <c r="H146" s="47"/>
      <c r="I146" s="103"/>
    </row>
    <row r="147" spans="1:9">
      <c r="A147" s="47">
        <f t="shared" si="2"/>
        <v>8</v>
      </c>
      <c r="B147" s="105" t="str">
        <f>IF(LEN(회계코드!H11)&gt;0,MAX(B$2:$B146)+1,"")</f>
        <v/>
      </c>
      <c r="C147" s="101" t="str">
        <f ca="1">IF(LEN(OFFSET(회계코드!$A$5,6,A147-1,,))&gt;0,"  "&amp;OFFSET(회계코드!$A$5,6,A147-1,,),"")</f>
        <v/>
      </c>
      <c r="D147" s="47"/>
      <c r="E147" s="103"/>
      <c r="F147" s="104" t="str">
        <f>IF(LEN(회계코드!H36)&gt;0,MAX(F$2:$F146)+1,"")</f>
        <v/>
      </c>
      <c r="G147" s="101" t="str">
        <f ca="1">IF(LEN(OFFSET(회계코드!$A$30,6,A147-1,,))&gt;0,"  "&amp;OFFSET(회계코드!$A$30,6,A147-1,,),"")</f>
        <v/>
      </c>
      <c r="H147" s="47"/>
      <c r="I147" s="103"/>
    </row>
    <row r="148" spans="1:9">
      <c r="A148" s="47">
        <f t="shared" si="2"/>
        <v>8</v>
      </c>
      <c r="B148" s="105" t="str">
        <f>IF(LEN(회계코드!H12)&gt;0,MAX(B$2:$B147)+1,"")</f>
        <v/>
      </c>
      <c r="C148" s="101" t="str">
        <f ca="1">IF(LEN(OFFSET(회계코드!$A$5,7,A148-1,,))&gt;0,"  "&amp;OFFSET(회계코드!$A$5,7,A148-1,,),"")</f>
        <v/>
      </c>
      <c r="D148" s="47"/>
      <c r="E148" s="103"/>
      <c r="F148" s="104" t="str">
        <f>IF(LEN(회계코드!H37)&gt;0,MAX(F$2:$F147)+1,"")</f>
        <v/>
      </c>
      <c r="G148" s="101" t="str">
        <f ca="1">IF(LEN(OFFSET(회계코드!$A$30,7,A148-1,,))&gt;0,"  "&amp;OFFSET(회계코드!$A$30,7,A148-1,,),"")</f>
        <v/>
      </c>
      <c r="H148" s="47"/>
      <c r="I148" s="103"/>
    </row>
    <row r="149" spans="1:9">
      <c r="A149" s="47">
        <f t="shared" si="2"/>
        <v>8</v>
      </c>
      <c r="B149" s="105" t="str">
        <f>IF(LEN(회계코드!H13)&gt;0,MAX(B$2:$B148)+1,"")</f>
        <v/>
      </c>
      <c r="C149" s="101" t="str">
        <f ca="1">IF(LEN(OFFSET(회계코드!$A$5,8,A149-1,,))&gt;0,"  "&amp;OFFSET(회계코드!$A$5,8,A149-1,,),"")</f>
        <v/>
      </c>
      <c r="D149" s="47"/>
      <c r="E149" s="103"/>
      <c r="F149" s="104" t="str">
        <f>IF(LEN(회계코드!H38)&gt;0,MAX(F$2:$F148)+1,"")</f>
        <v/>
      </c>
      <c r="G149" s="101" t="str">
        <f ca="1">IF(LEN(OFFSET(회계코드!$A$30,8,A149-1,,))&gt;0,"  "&amp;OFFSET(회계코드!$A$30,8,A149-1,,),"")</f>
        <v/>
      </c>
      <c r="H149" s="47"/>
      <c r="I149" s="103"/>
    </row>
    <row r="150" spans="1:9">
      <c r="A150" s="47">
        <f t="shared" si="2"/>
        <v>8</v>
      </c>
      <c r="B150" s="105" t="str">
        <f>IF(LEN(회계코드!H14)&gt;0,MAX(B$2:$B149)+1,"")</f>
        <v/>
      </c>
      <c r="C150" s="101" t="str">
        <f ca="1">IF(LEN(OFFSET(회계코드!$A$5,9,A150-1,,))&gt;0,"  "&amp;OFFSET(회계코드!$A$5,9,A150-1,,),"")</f>
        <v/>
      </c>
      <c r="D150" s="47"/>
      <c r="E150" s="103"/>
      <c r="F150" s="104" t="str">
        <f>IF(LEN(회계코드!H39)&gt;0,MAX(F$2:$F149)+1,"")</f>
        <v/>
      </c>
      <c r="G150" s="101" t="str">
        <f ca="1">IF(LEN(OFFSET(회계코드!$A$30,9,A150-1,,))&gt;0,"  "&amp;OFFSET(회계코드!$A$30,9,A150-1,,),"")</f>
        <v/>
      </c>
      <c r="H150" s="47"/>
      <c r="I150" s="103"/>
    </row>
    <row r="151" spans="1:9">
      <c r="A151" s="47">
        <f t="shared" si="2"/>
        <v>8</v>
      </c>
      <c r="B151" s="105" t="str">
        <f>IF(LEN(회계코드!H15)&gt;0,MAX(B$2:$B150)+1,"")</f>
        <v/>
      </c>
      <c r="C151" s="101" t="str">
        <f ca="1">IF(LEN(OFFSET(회계코드!$A$5,10,A151-1,,))&gt;0,"  "&amp;OFFSET(회계코드!$A$5,10,A151-1,,),"")</f>
        <v/>
      </c>
      <c r="D151" s="47"/>
      <c r="E151" s="103"/>
      <c r="F151" s="104" t="str">
        <f>IF(LEN(회계코드!H40)&gt;0,MAX(F$2:$F150)+1,"")</f>
        <v/>
      </c>
      <c r="G151" s="101" t="str">
        <f ca="1">IF(LEN(OFFSET(회계코드!$A$30,10,A151-1,,))&gt;0,"  "&amp;OFFSET(회계코드!$A$30,10,A151-1,,),"")</f>
        <v/>
      </c>
      <c r="H151" s="47"/>
      <c r="I151" s="103"/>
    </row>
    <row r="152" spans="1:9">
      <c r="A152" s="47">
        <f t="shared" si="2"/>
        <v>8</v>
      </c>
      <c r="B152" s="105" t="str">
        <f>IF(LEN(회계코드!H16)&gt;0,MAX(B$2:$B151)+1,"")</f>
        <v/>
      </c>
      <c r="C152" s="101" t="str">
        <f ca="1">IF(LEN(OFFSET(회계코드!$A$5,11,A152-1,,))&gt;0,"  "&amp;OFFSET(회계코드!$A$5,11,A152-1,,),"")</f>
        <v/>
      </c>
      <c r="D152" s="47"/>
      <c r="E152" s="103"/>
      <c r="F152" s="104" t="str">
        <f>IF(LEN(회계코드!H41)&gt;0,MAX(F$2:$F151)+1,"")</f>
        <v/>
      </c>
      <c r="G152" s="101" t="str">
        <f ca="1">IF(LEN(OFFSET(회계코드!$A$30,11,A152-1,,))&gt;0,"  "&amp;OFFSET(회계코드!$A$30,11,A152-1,,),"")</f>
        <v/>
      </c>
      <c r="H152" s="47"/>
      <c r="I152" s="103"/>
    </row>
    <row r="153" spans="1:9">
      <c r="A153" s="47">
        <f t="shared" si="2"/>
        <v>8</v>
      </c>
      <c r="B153" s="105" t="str">
        <f>IF(LEN(회계코드!H17)&gt;0,MAX(B$2:$B152)+1,"")</f>
        <v/>
      </c>
      <c r="C153" s="101" t="str">
        <f ca="1">IF(LEN(OFFSET(회계코드!$A$5,12,A153-1,,))&gt;0,"  "&amp;OFFSET(회계코드!$A$5,12,A153-1,,),"")</f>
        <v/>
      </c>
      <c r="D153" s="47"/>
      <c r="E153" s="103"/>
      <c r="F153" s="104" t="str">
        <f>IF(LEN(회계코드!H42)&gt;0,MAX(F$2:$F152)+1,"")</f>
        <v/>
      </c>
      <c r="G153" s="101" t="str">
        <f ca="1">IF(LEN(OFFSET(회계코드!$A$30,12,A153-1,,))&gt;0,"  "&amp;OFFSET(회계코드!$A$30,12,A153-1,,),"")</f>
        <v/>
      </c>
      <c r="H153" s="47"/>
      <c r="I153" s="103"/>
    </row>
    <row r="154" spans="1:9">
      <c r="A154" s="47">
        <f t="shared" si="2"/>
        <v>8</v>
      </c>
      <c r="B154" s="105" t="str">
        <f>IF(LEN(회계코드!H18)&gt;0,MAX(B$2:$B153)+1,"")</f>
        <v/>
      </c>
      <c r="C154" s="101" t="str">
        <f ca="1">IF(LEN(OFFSET(회계코드!$A$5,13,A154-1,,))&gt;0,"  "&amp;OFFSET(회계코드!$A$5,13,A154-1,,),"")</f>
        <v/>
      </c>
      <c r="D154" s="47"/>
      <c r="E154" s="103"/>
      <c r="F154" s="104" t="str">
        <f>IF(LEN(회계코드!H43)&gt;0,MAX(F$2:$F153)+1,"")</f>
        <v/>
      </c>
      <c r="G154" s="101" t="str">
        <f ca="1">IF(LEN(OFFSET(회계코드!$A$30,13,A154-1,,))&gt;0,"  "&amp;OFFSET(회계코드!$A$30,13,A154-1,,),"")</f>
        <v/>
      </c>
      <c r="H154" s="47"/>
      <c r="I154" s="103"/>
    </row>
    <row r="155" spans="1:9">
      <c r="A155" s="47">
        <f t="shared" si="2"/>
        <v>8</v>
      </c>
      <c r="B155" s="105" t="str">
        <f>IF(LEN(회계코드!H19)&gt;0,MAX(B$2:$B154)+1,"")</f>
        <v/>
      </c>
      <c r="C155" s="101" t="str">
        <f ca="1">IF(LEN(OFFSET(회계코드!$A$5,14,A155-1,,))&gt;0,"  "&amp;OFFSET(회계코드!$A$5,14,A155-1,,),"")</f>
        <v/>
      </c>
      <c r="D155" s="47"/>
      <c r="E155" s="103"/>
      <c r="F155" s="104" t="str">
        <f>IF(LEN(회계코드!H44)&gt;0,MAX(F$2:$F154)+1,"")</f>
        <v/>
      </c>
      <c r="G155" s="101" t="str">
        <f ca="1">IF(LEN(OFFSET(회계코드!$A$30,14,A155-1,,))&gt;0,"  "&amp;OFFSET(회계코드!$A$30,14,A155-1,,),"")</f>
        <v/>
      </c>
      <c r="H155" s="47"/>
      <c r="I155" s="103"/>
    </row>
    <row r="156" spans="1:9">
      <c r="A156" s="47">
        <f t="shared" si="2"/>
        <v>8</v>
      </c>
      <c r="B156" s="105" t="str">
        <f>IF(LEN(회계코드!H20)&gt;0,MAX(B$2:$B155)+1,"")</f>
        <v/>
      </c>
      <c r="C156" s="101" t="str">
        <f ca="1">IF(LEN(OFFSET(회계코드!$A$5,15,A156-1,,))&gt;0,"  "&amp;OFFSET(회계코드!$A$5,15,A156-1,,),"")</f>
        <v/>
      </c>
      <c r="D156" s="47"/>
      <c r="E156" s="103"/>
      <c r="F156" s="104" t="str">
        <f>IF(LEN(회계코드!H45)&gt;0,MAX(F$2:$F155)+1,"")</f>
        <v/>
      </c>
      <c r="G156" s="101" t="str">
        <f ca="1">IF(LEN(OFFSET(회계코드!$A$30,15,A156-1,,))&gt;0,"  "&amp;OFFSET(회계코드!$A$30,15,A156-1,,),"")</f>
        <v/>
      </c>
      <c r="H156" s="47"/>
      <c r="I156" s="103"/>
    </row>
    <row r="157" spans="1:9">
      <c r="A157" s="47">
        <f t="shared" si="2"/>
        <v>8</v>
      </c>
      <c r="B157" s="105" t="str">
        <f>IF(LEN(회계코드!H21)&gt;0,MAX(B$2:$B156)+1,"")</f>
        <v/>
      </c>
      <c r="C157" s="101" t="str">
        <f ca="1">IF(LEN(OFFSET(회계코드!$A$5,16,A157-1,,))&gt;0,"  "&amp;OFFSET(회계코드!$A$5,16,A157-1,,),"")</f>
        <v/>
      </c>
      <c r="D157" s="47"/>
      <c r="E157" s="100"/>
      <c r="F157" s="104" t="str">
        <f>IF(LEN(회계코드!H46)&gt;0,MAX(F$2:$F156)+1,"")</f>
        <v/>
      </c>
      <c r="G157" s="101" t="str">
        <f ca="1">IF(LEN(OFFSET(회계코드!$A$30,16,A157-1,,))&gt;0,"  "&amp;OFFSET(회계코드!$A$30,16,A157-1,,),"")</f>
        <v/>
      </c>
      <c r="H157" s="47"/>
      <c r="I157" s="100"/>
    </row>
    <row r="158" spans="1:9">
      <c r="A158" s="47">
        <f t="shared" si="2"/>
        <v>8</v>
      </c>
      <c r="B158" s="105" t="str">
        <f>IF(LEN(회계코드!H22)&gt;0,MAX(B$2:$B157)+1,"")</f>
        <v/>
      </c>
      <c r="C158" s="101" t="str">
        <f ca="1">IF(LEN(OFFSET(회계코드!$A$5,17,A158-1,,))&gt;0,"  "&amp;OFFSET(회계코드!$A$5,17,A158-1,,),"")</f>
        <v/>
      </c>
      <c r="D158" s="47"/>
      <c r="E158" s="100"/>
      <c r="F158" s="104" t="str">
        <f>IF(LEN(회계코드!H47)&gt;0,MAX(F$2:$F157)+1,"")</f>
        <v/>
      </c>
      <c r="G158" s="101" t="str">
        <f ca="1">IF(LEN(OFFSET(회계코드!$A$30,17,A158-1,,))&gt;0,"  "&amp;OFFSET(회계코드!$A$30,17,A158-1,,),"")</f>
        <v/>
      </c>
      <c r="H158" s="47"/>
      <c r="I158" s="100"/>
    </row>
    <row r="159" spans="1:9">
      <c r="A159" s="47">
        <f t="shared" si="2"/>
        <v>8</v>
      </c>
      <c r="B159" s="105" t="str">
        <f>IF(LEN(회계코드!H23)&gt;0,MAX(B$2:$B158)+1,"")</f>
        <v/>
      </c>
      <c r="C159" s="101" t="str">
        <f ca="1">IF(LEN(OFFSET(회계코드!$A$5,18,A159-1,,))&gt;0,"  "&amp;OFFSET(회계코드!$A$5,18,A159-1,,),"")</f>
        <v/>
      </c>
      <c r="D159" s="47"/>
      <c r="E159" s="100"/>
      <c r="F159" s="104" t="str">
        <f>IF(LEN(회계코드!H48)&gt;0,MAX(F$2:$F158)+1,"")</f>
        <v/>
      </c>
      <c r="G159" s="101" t="str">
        <f ca="1">IF(LEN(OFFSET(회계코드!$A$30,18,A159-1,,))&gt;0,"  "&amp;OFFSET(회계코드!$A$30,18,A159-1,,),"")</f>
        <v/>
      </c>
      <c r="H159" s="47"/>
      <c r="I159" s="100"/>
    </row>
    <row r="160" spans="1:9">
      <c r="A160" s="47">
        <f t="shared" si="2"/>
        <v>8</v>
      </c>
      <c r="B160" s="105" t="str">
        <f>IF(LEN(회계코드!H24)&gt;0,MAX(B$2:$B159)+1,"")</f>
        <v/>
      </c>
      <c r="C160" s="101" t="str">
        <f ca="1">IF(LEN(OFFSET(회계코드!$A$5,19,A160-1,,))&gt;0,"  "&amp;OFFSET(회계코드!$A$5,19,A160-1,,),"")</f>
        <v/>
      </c>
      <c r="D160" s="47"/>
      <c r="E160" s="100"/>
      <c r="F160" s="104" t="str">
        <f>IF(LEN(회계코드!H49)&gt;0,MAX(F$2:$F159)+1,"")</f>
        <v/>
      </c>
      <c r="G160" s="101" t="str">
        <f ca="1">IF(LEN(OFFSET(회계코드!$A$30,19,A160-1,,))&gt;0,"  "&amp;OFFSET(회계코드!$A$30,19,A160-1,,),"")</f>
        <v/>
      </c>
      <c r="H160" s="47"/>
      <c r="I160" s="100"/>
    </row>
    <row r="161" spans="1:9" ht="18" thickBot="1">
      <c r="A161" s="47">
        <f t="shared" si="2"/>
        <v>8</v>
      </c>
      <c r="B161" s="105" t="str">
        <f>IF(LEN(회계코드!H25)&gt;0,MAX(B$2:$B160)+1,"")</f>
        <v/>
      </c>
      <c r="C161" s="101" t="str">
        <f ca="1">IF(LEN(OFFSET(회계코드!$A$5,20,A161-1,,))&gt;0,"  "&amp;OFFSET(회계코드!$A$5,20,A161-1,,),"")</f>
        <v/>
      </c>
      <c r="D161" s="47"/>
      <c r="E161" s="100"/>
      <c r="F161" s="104" t="str">
        <f>IF(LEN(회계코드!H50)&gt;0,MAX(F$2:$F160)+1,"")</f>
        <v/>
      </c>
      <c r="G161" s="101" t="str">
        <f ca="1">IF(LEN(OFFSET(회계코드!$A$30,20,A161-1,,))&gt;0,"  "&amp;OFFSET(회계코드!$A$30,20,A161-1,,),"")</f>
        <v/>
      </c>
      <c r="H161" s="47"/>
      <c r="I161" s="100"/>
    </row>
    <row r="162" spans="1:9">
      <c r="A162" s="47">
        <f t="shared" si="2"/>
        <v>9</v>
      </c>
      <c r="B162" s="105">
        <f>IF(LEN(회계코드!I6)&gt;0,D162+1,0)</f>
        <v>0</v>
      </c>
      <c r="C162" s="101" t="str">
        <f ca="1">IF(LEN(OFFSET(회계코드!$A$5,1,A162-1,,))&gt;0,"  "&amp;OFFSET(회계코드!$A$5,1,A162-1,,),"")</f>
        <v/>
      </c>
      <c r="D162" s="47" t="b">
        <f ca="1">IF(COUNTA(OFFSET(회계코드!$A$6,,A162-1,20,1))&gt;0,MAX(B142:B161)+1)</f>
        <v>0</v>
      </c>
      <c r="E162" s="103" t="str">
        <f ca="1">IF(COUNTA(OFFSET(회계코드!$A$6,,A162-1,20,1))&gt;0,OFFSET(회계코드!$A$5,,A162-1,,),"")</f>
        <v/>
      </c>
      <c r="F162" s="102">
        <f>IF(LEN(회계코드!I31)&gt;0,H162+1,0)</f>
        <v>0</v>
      </c>
      <c r="G162" s="101" t="str">
        <f ca="1">IF(LEN(OFFSET(회계코드!$A$30,1,A162-1,,))&gt;0,"  "&amp;OFFSET(회계코드!$A$30,1,A162-1,,),"")</f>
        <v/>
      </c>
      <c r="H162" s="100" t="b">
        <f ca="1">IF(COUNTA(OFFSET(회계코드!$A$31,,A162-1,20,1))&gt;0,MAX(F142:F161)+1)</f>
        <v>0</v>
      </c>
      <c r="I162" s="103" t="str">
        <f ca="1">IF(COUNTA(OFFSET(회계코드!$A$31,,A162-1,20,1))&gt;0,OFFSET(회계코드!$A$30,,A162-1,,),"")</f>
        <v/>
      </c>
    </row>
    <row r="163" spans="1:9">
      <c r="A163" s="47">
        <f t="shared" si="2"/>
        <v>9</v>
      </c>
      <c r="B163" s="105" t="str">
        <f>IF(LEN(회계코드!I7)&gt;0,MAX(B$2:$B162)+1,"")</f>
        <v/>
      </c>
      <c r="C163" s="101" t="str">
        <f ca="1">IF(LEN(OFFSET(회계코드!$A$5,2,A163-1,,))&gt;0,"  "&amp;OFFSET(회계코드!$A$5,2,A163-1,,),"")</f>
        <v/>
      </c>
      <c r="D163" s="47"/>
      <c r="E163" s="103"/>
      <c r="F163" s="104" t="str">
        <f>IF(LEN(회계코드!I32)&gt;0,MAX(F$2:$F162)+1,"")</f>
        <v/>
      </c>
      <c r="G163" s="101" t="str">
        <f ca="1">IF(LEN(OFFSET(회계코드!$A$30,2,A163-1,,))&gt;0,"  "&amp;OFFSET(회계코드!$A$30,2,A163-1,,),"")</f>
        <v/>
      </c>
      <c r="H163" s="47"/>
      <c r="I163" s="103"/>
    </row>
    <row r="164" spans="1:9">
      <c r="A164" s="47">
        <f t="shared" si="2"/>
        <v>9</v>
      </c>
      <c r="B164" s="105" t="str">
        <f>IF(LEN(회계코드!I8)&gt;0,MAX(B$2:$B163)+1,"")</f>
        <v/>
      </c>
      <c r="C164" s="101" t="str">
        <f ca="1">IF(LEN(OFFSET(회계코드!$A$5,3,A164-1,,))&gt;0,"  "&amp;OFFSET(회계코드!$A$5,3,A164-1,,),"")</f>
        <v/>
      </c>
      <c r="D164" s="47"/>
      <c r="E164" s="103"/>
      <c r="F164" s="104" t="str">
        <f>IF(LEN(회계코드!I33)&gt;0,MAX(F$2:$F163)+1,"")</f>
        <v/>
      </c>
      <c r="G164" s="101" t="str">
        <f ca="1">IF(LEN(OFFSET(회계코드!$A$30,3,A164-1,,))&gt;0,"  "&amp;OFFSET(회계코드!$A$30,3,A164-1,,),"")</f>
        <v/>
      </c>
      <c r="H164" s="47"/>
      <c r="I164" s="103"/>
    </row>
    <row r="165" spans="1:9">
      <c r="A165" s="47">
        <f t="shared" si="2"/>
        <v>9</v>
      </c>
      <c r="B165" s="105" t="str">
        <f>IF(LEN(회계코드!I9)&gt;0,MAX(B$2:$B164)+1,"")</f>
        <v/>
      </c>
      <c r="C165" s="101" t="str">
        <f ca="1">IF(LEN(OFFSET(회계코드!$A$5,4,A165-1,,))&gt;0,"  "&amp;OFFSET(회계코드!$A$5,4,A165-1,,),"")</f>
        <v/>
      </c>
      <c r="D165" s="47"/>
      <c r="E165" s="103"/>
      <c r="F165" s="104" t="str">
        <f>IF(LEN(회계코드!I34)&gt;0,MAX(F$2:$F164)+1,"")</f>
        <v/>
      </c>
      <c r="G165" s="101" t="str">
        <f ca="1">IF(LEN(OFFSET(회계코드!$A$30,4,A165-1,,))&gt;0,"  "&amp;OFFSET(회계코드!$A$30,4,A165-1,,),"")</f>
        <v/>
      </c>
      <c r="H165" s="47"/>
      <c r="I165" s="103"/>
    </row>
    <row r="166" spans="1:9">
      <c r="A166" s="47">
        <f t="shared" si="2"/>
        <v>9</v>
      </c>
      <c r="B166" s="105" t="str">
        <f>IF(LEN(회계코드!I10)&gt;0,MAX(B$2:$B165)+1,"")</f>
        <v/>
      </c>
      <c r="C166" s="101" t="str">
        <f ca="1">IF(LEN(OFFSET(회계코드!$A$5,5,A166-1,,))&gt;0,"  "&amp;OFFSET(회계코드!$A$5,5,A166-1,,),"")</f>
        <v/>
      </c>
      <c r="D166" s="47"/>
      <c r="E166" s="103"/>
      <c r="F166" s="104" t="str">
        <f>IF(LEN(회계코드!I35)&gt;0,MAX(F$2:$F165)+1,"")</f>
        <v/>
      </c>
      <c r="G166" s="101" t="str">
        <f ca="1">IF(LEN(OFFSET(회계코드!$A$30,5,A166-1,,))&gt;0,"  "&amp;OFFSET(회계코드!$A$30,5,A166-1,,),"")</f>
        <v/>
      </c>
      <c r="H166" s="47"/>
      <c r="I166" s="103"/>
    </row>
    <row r="167" spans="1:9">
      <c r="A167" s="47">
        <f t="shared" si="2"/>
        <v>9</v>
      </c>
      <c r="B167" s="105" t="str">
        <f>IF(LEN(회계코드!I11)&gt;0,MAX(B$2:$B166)+1,"")</f>
        <v/>
      </c>
      <c r="C167" s="101" t="str">
        <f ca="1">IF(LEN(OFFSET(회계코드!$A$5,6,A167-1,,))&gt;0,"  "&amp;OFFSET(회계코드!$A$5,6,A167-1,,),"")</f>
        <v/>
      </c>
      <c r="D167" s="47"/>
      <c r="E167" s="103"/>
      <c r="F167" s="104" t="str">
        <f>IF(LEN(회계코드!I36)&gt;0,MAX(F$2:$F166)+1,"")</f>
        <v/>
      </c>
      <c r="G167" s="101" t="str">
        <f ca="1">IF(LEN(OFFSET(회계코드!$A$30,6,A167-1,,))&gt;0,"  "&amp;OFFSET(회계코드!$A$30,6,A167-1,,),"")</f>
        <v/>
      </c>
      <c r="H167" s="47"/>
      <c r="I167" s="103"/>
    </row>
    <row r="168" spans="1:9">
      <c r="A168" s="47">
        <f t="shared" si="2"/>
        <v>9</v>
      </c>
      <c r="B168" s="105" t="str">
        <f>IF(LEN(회계코드!I12)&gt;0,MAX(B$2:$B167)+1,"")</f>
        <v/>
      </c>
      <c r="C168" s="101" t="str">
        <f ca="1">IF(LEN(OFFSET(회계코드!$A$5,7,A168-1,,))&gt;0,"  "&amp;OFFSET(회계코드!$A$5,7,A168-1,,),"")</f>
        <v/>
      </c>
      <c r="D168" s="47"/>
      <c r="E168" s="103"/>
      <c r="F168" s="104" t="str">
        <f>IF(LEN(회계코드!I37)&gt;0,MAX(F$2:$F167)+1,"")</f>
        <v/>
      </c>
      <c r="G168" s="101" t="str">
        <f ca="1">IF(LEN(OFFSET(회계코드!$A$30,7,A168-1,,))&gt;0,"  "&amp;OFFSET(회계코드!$A$30,7,A168-1,,),"")</f>
        <v/>
      </c>
      <c r="H168" s="47"/>
      <c r="I168" s="103"/>
    </row>
    <row r="169" spans="1:9">
      <c r="A169" s="47">
        <f t="shared" si="2"/>
        <v>9</v>
      </c>
      <c r="B169" s="105" t="str">
        <f>IF(LEN(회계코드!I13)&gt;0,MAX(B$2:$B168)+1,"")</f>
        <v/>
      </c>
      <c r="C169" s="101" t="str">
        <f ca="1">IF(LEN(OFFSET(회계코드!$A$5,8,A169-1,,))&gt;0,"  "&amp;OFFSET(회계코드!$A$5,8,A169-1,,),"")</f>
        <v/>
      </c>
      <c r="D169" s="47"/>
      <c r="E169" s="103"/>
      <c r="F169" s="104" t="str">
        <f>IF(LEN(회계코드!I38)&gt;0,MAX(F$2:$F168)+1,"")</f>
        <v/>
      </c>
      <c r="G169" s="101" t="str">
        <f ca="1">IF(LEN(OFFSET(회계코드!$A$30,8,A169-1,,))&gt;0,"  "&amp;OFFSET(회계코드!$A$30,8,A169-1,,),"")</f>
        <v/>
      </c>
      <c r="H169" s="47"/>
      <c r="I169" s="103"/>
    </row>
    <row r="170" spans="1:9">
      <c r="A170" s="47">
        <f t="shared" si="2"/>
        <v>9</v>
      </c>
      <c r="B170" s="105" t="str">
        <f>IF(LEN(회계코드!I14)&gt;0,MAX(B$2:$B169)+1,"")</f>
        <v/>
      </c>
      <c r="C170" s="101" t="str">
        <f ca="1">IF(LEN(OFFSET(회계코드!$A$5,9,A170-1,,))&gt;0,"  "&amp;OFFSET(회계코드!$A$5,9,A170-1,,),"")</f>
        <v/>
      </c>
      <c r="D170" s="47"/>
      <c r="E170" s="103"/>
      <c r="F170" s="104" t="str">
        <f>IF(LEN(회계코드!I39)&gt;0,MAX(F$2:$F169)+1,"")</f>
        <v/>
      </c>
      <c r="G170" s="101" t="str">
        <f ca="1">IF(LEN(OFFSET(회계코드!$A$30,9,A170-1,,))&gt;0,"  "&amp;OFFSET(회계코드!$A$30,9,A170-1,,),"")</f>
        <v/>
      </c>
      <c r="H170" s="47"/>
      <c r="I170" s="103"/>
    </row>
    <row r="171" spans="1:9">
      <c r="A171" s="47">
        <f t="shared" si="2"/>
        <v>9</v>
      </c>
      <c r="B171" s="105" t="str">
        <f>IF(LEN(회계코드!I15)&gt;0,MAX(B$2:$B170)+1,"")</f>
        <v/>
      </c>
      <c r="C171" s="101" t="str">
        <f ca="1">IF(LEN(OFFSET(회계코드!$A$5,10,A171-1,,))&gt;0,"  "&amp;OFFSET(회계코드!$A$5,10,A171-1,,),"")</f>
        <v/>
      </c>
      <c r="D171" s="47"/>
      <c r="E171" s="103"/>
      <c r="F171" s="104" t="str">
        <f>IF(LEN(회계코드!I40)&gt;0,MAX(F$2:$F170)+1,"")</f>
        <v/>
      </c>
      <c r="G171" s="101" t="str">
        <f ca="1">IF(LEN(OFFSET(회계코드!$A$30,10,A171-1,,))&gt;0,"  "&amp;OFFSET(회계코드!$A$30,10,A171-1,,),"")</f>
        <v/>
      </c>
      <c r="H171" s="47"/>
      <c r="I171" s="103"/>
    </row>
    <row r="172" spans="1:9">
      <c r="A172" s="47">
        <f t="shared" si="2"/>
        <v>9</v>
      </c>
      <c r="B172" s="105" t="str">
        <f>IF(LEN(회계코드!I16)&gt;0,MAX(B$2:$B171)+1,"")</f>
        <v/>
      </c>
      <c r="C172" s="101" t="str">
        <f ca="1">IF(LEN(OFFSET(회계코드!$A$5,11,A172-1,,))&gt;0,"  "&amp;OFFSET(회계코드!$A$5,11,A172-1,,),"")</f>
        <v/>
      </c>
      <c r="D172" s="47"/>
      <c r="E172" s="103"/>
      <c r="F172" s="104" t="str">
        <f>IF(LEN(회계코드!I41)&gt;0,MAX(F$2:$F171)+1,"")</f>
        <v/>
      </c>
      <c r="G172" s="101" t="str">
        <f ca="1">IF(LEN(OFFSET(회계코드!$A$30,11,A172-1,,))&gt;0,"  "&amp;OFFSET(회계코드!$A$30,11,A172-1,,),"")</f>
        <v/>
      </c>
      <c r="H172" s="47"/>
      <c r="I172" s="103"/>
    </row>
    <row r="173" spans="1:9">
      <c r="A173" s="47">
        <f t="shared" si="2"/>
        <v>9</v>
      </c>
      <c r="B173" s="105" t="str">
        <f>IF(LEN(회계코드!I17)&gt;0,MAX(B$2:$B172)+1,"")</f>
        <v/>
      </c>
      <c r="C173" s="101" t="str">
        <f ca="1">IF(LEN(OFFSET(회계코드!$A$5,12,A173-1,,))&gt;0,"  "&amp;OFFSET(회계코드!$A$5,12,A173-1,,),"")</f>
        <v/>
      </c>
      <c r="D173" s="47"/>
      <c r="E173" s="103"/>
      <c r="F173" s="104" t="str">
        <f>IF(LEN(회계코드!I42)&gt;0,MAX(F$2:$F172)+1,"")</f>
        <v/>
      </c>
      <c r="G173" s="101" t="str">
        <f ca="1">IF(LEN(OFFSET(회계코드!$A$30,12,A173-1,,))&gt;0,"  "&amp;OFFSET(회계코드!$A$30,12,A173-1,,),"")</f>
        <v/>
      </c>
      <c r="H173" s="47"/>
      <c r="I173" s="103"/>
    </row>
    <row r="174" spans="1:9">
      <c r="A174" s="47">
        <f t="shared" si="2"/>
        <v>9</v>
      </c>
      <c r="B174" s="105" t="str">
        <f>IF(LEN(회계코드!I18)&gt;0,MAX(B$2:$B173)+1,"")</f>
        <v/>
      </c>
      <c r="C174" s="101" t="str">
        <f ca="1">IF(LEN(OFFSET(회계코드!$A$5,13,A174-1,,))&gt;0,"  "&amp;OFFSET(회계코드!$A$5,13,A174-1,,),"")</f>
        <v/>
      </c>
      <c r="D174" s="47"/>
      <c r="E174" s="103"/>
      <c r="F174" s="104" t="str">
        <f>IF(LEN(회계코드!I43)&gt;0,MAX(F$2:$F173)+1,"")</f>
        <v/>
      </c>
      <c r="G174" s="101" t="str">
        <f ca="1">IF(LEN(OFFSET(회계코드!$A$30,13,A174-1,,))&gt;0,"  "&amp;OFFSET(회계코드!$A$30,13,A174-1,,),"")</f>
        <v/>
      </c>
      <c r="H174" s="47"/>
      <c r="I174" s="103"/>
    </row>
    <row r="175" spans="1:9">
      <c r="A175" s="47">
        <f t="shared" si="2"/>
        <v>9</v>
      </c>
      <c r="B175" s="105" t="str">
        <f>IF(LEN(회계코드!I19)&gt;0,MAX(B$2:$B174)+1,"")</f>
        <v/>
      </c>
      <c r="C175" s="101" t="str">
        <f ca="1">IF(LEN(OFFSET(회계코드!$A$5,14,A175-1,,))&gt;0,"  "&amp;OFFSET(회계코드!$A$5,14,A175-1,,),"")</f>
        <v/>
      </c>
      <c r="D175" s="47"/>
      <c r="E175" s="103"/>
      <c r="F175" s="104" t="str">
        <f>IF(LEN(회계코드!I44)&gt;0,MAX(F$2:$F174)+1,"")</f>
        <v/>
      </c>
      <c r="G175" s="101" t="str">
        <f ca="1">IF(LEN(OFFSET(회계코드!$A$30,14,A175-1,,))&gt;0,"  "&amp;OFFSET(회계코드!$A$30,14,A175-1,,),"")</f>
        <v/>
      </c>
      <c r="H175" s="47"/>
      <c r="I175" s="103"/>
    </row>
    <row r="176" spans="1:9">
      <c r="A176" s="47">
        <f t="shared" si="2"/>
        <v>9</v>
      </c>
      <c r="B176" s="105" t="str">
        <f>IF(LEN(회계코드!I20)&gt;0,MAX(B$2:$B175)+1,"")</f>
        <v/>
      </c>
      <c r="C176" s="101" t="str">
        <f ca="1">IF(LEN(OFFSET(회계코드!$A$5,15,A176-1,,))&gt;0,"  "&amp;OFFSET(회계코드!$A$5,15,A176-1,,),"")</f>
        <v/>
      </c>
      <c r="D176" s="47"/>
      <c r="E176" s="103"/>
      <c r="F176" s="104" t="str">
        <f>IF(LEN(회계코드!I45)&gt;0,MAX(F$2:$F175)+1,"")</f>
        <v/>
      </c>
      <c r="G176" s="101" t="str">
        <f ca="1">IF(LEN(OFFSET(회계코드!$A$30,15,A176-1,,))&gt;0,"  "&amp;OFFSET(회계코드!$A$30,15,A176-1,,),"")</f>
        <v/>
      </c>
      <c r="H176" s="47"/>
      <c r="I176" s="103"/>
    </row>
    <row r="177" spans="1:9">
      <c r="A177" s="47">
        <f t="shared" si="2"/>
        <v>9</v>
      </c>
      <c r="B177" s="105" t="str">
        <f>IF(LEN(회계코드!I21)&gt;0,MAX(B$2:$B176)+1,"")</f>
        <v/>
      </c>
      <c r="C177" s="101" t="str">
        <f ca="1">IF(LEN(OFFSET(회계코드!$A$5,16,A177-1,,))&gt;0,"  "&amp;OFFSET(회계코드!$A$5,16,A177-1,,),"")</f>
        <v/>
      </c>
      <c r="D177" s="47"/>
      <c r="E177" s="100"/>
      <c r="F177" s="104" t="str">
        <f>IF(LEN(회계코드!I46)&gt;0,MAX(F$2:$F176)+1,"")</f>
        <v/>
      </c>
      <c r="G177" s="101" t="str">
        <f ca="1">IF(LEN(OFFSET(회계코드!$A$30,16,A177-1,,))&gt;0,"  "&amp;OFFSET(회계코드!$A$30,16,A177-1,,),"")</f>
        <v/>
      </c>
      <c r="H177" s="47"/>
      <c r="I177" s="100"/>
    </row>
    <row r="178" spans="1:9">
      <c r="A178" s="47">
        <f t="shared" si="2"/>
        <v>9</v>
      </c>
      <c r="B178" s="105" t="str">
        <f>IF(LEN(회계코드!I22)&gt;0,MAX(B$2:$B177)+1,"")</f>
        <v/>
      </c>
      <c r="C178" s="101" t="str">
        <f ca="1">IF(LEN(OFFSET(회계코드!$A$5,17,A178-1,,))&gt;0,"  "&amp;OFFSET(회계코드!$A$5,17,A178-1,,),"")</f>
        <v/>
      </c>
      <c r="D178" s="47"/>
      <c r="E178" s="100"/>
      <c r="F178" s="104" t="str">
        <f>IF(LEN(회계코드!I47)&gt;0,MAX(F$2:$F177)+1,"")</f>
        <v/>
      </c>
      <c r="G178" s="101" t="str">
        <f ca="1">IF(LEN(OFFSET(회계코드!$A$30,17,A178-1,,))&gt;0,"  "&amp;OFFSET(회계코드!$A$30,17,A178-1,,),"")</f>
        <v/>
      </c>
      <c r="H178" s="47"/>
      <c r="I178" s="100"/>
    </row>
    <row r="179" spans="1:9">
      <c r="A179" s="47">
        <f t="shared" si="2"/>
        <v>9</v>
      </c>
      <c r="B179" s="105" t="str">
        <f>IF(LEN(회계코드!I23)&gt;0,MAX(B$2:$B178)+1,"")</f>
        <v/>
      </c>
      <c r="C179" s="101" t="str">
        <f ca="1">IF(LEN(OFFSET(회계코드!$A$5,18,A179-1,,))&gt;0,"  "&amp;OFFSET(회계코드!$A$5,18,A179-1,,),"")</f>
        <v/>
      </c>
      <c r="D179" s="47"/>
      <c r="E179" s="100"/>
      <c r="F179" s="104" t="str">
        <f>IF(LEN(회계코드!I48)&gt;0,MAX(F$2:$F178)+1,"")</f>
        <v/>
      </c>
      <c r="G179" s="101" t="str">
        <f ca="1">IF(LEN(OFFSET(회계코드!$A$30,18,A179-1,,))&gt;0,"  "&amp;OFFSET(회계코드!$A$30,18,A179-1,,),"")</f>
        <v/>
      </c>
      <c r="H179" s="47"/>
      <c r="I179" s="100"/>
    </row>
    <row r="180" spans="1:9">
      <c r="A180" s="47">
        <f t="shared" si="2"/>
        <v>9</v>
      </c>
      <c r="B180" s="105" t="str">
        <f>IF(LEN(회계코드!I24)&gt;0,MAX(B$2:$B179)+1,"")</f>
        <v/>
      </c>
      <c r="C180" s="101" t="str">
        <f ca="1">IF(LEN(OFFSET(회계코드!$A$5,19,A180-1,,))&gt;0,"  "&amp;OFFSET(회계코드!$A$5,19,A180-1,,),"")</f>
        <v/>
      </c>
      <c r="D180" s="47"/>
      <c r="E180" s="100"/>
      <c r="F180" s="104" t="str">
        <f>IF(LEN(회계코드!I49)&gt;0,MAX(F$2:$F179)+1,"")</f>
        <v/>
      </c>
      <c r="G180" s="101" t="str">
        <f ca="1">IF(LEN(OFFSET(회계코드!$A$30,19,A180-1,,))&gt;0,"  "&amp;OFFSET(회계코드!$A$30,19,A180-1,,),"")</f>
        <v/>
      </c>
      <c r="H180" s="47"/>
      <c r="I180" s="100"/>
    </row>
    <row r="181" spans="1:9" ht="18" thickBot="1">
      <c r="A181" s="47">
        <f t="shared" si="2"/>
        <v>9</v>
      </c>
      <c r="B181" s="105" t="str">
        <f>IF(LEN(회계코드!I25)&gt;0,MAX(B$2:$B180)+1,"")</f>
        <v/>
      </c>
      <c r="C181" s="101" t="str">
        <f ca="1">IF(LEN(OFFSET(회계코드!$A$5,20,A181-1,,))&gt;0,"  "&amp;OFFSET(회계코드!$A$5,20,A181-1,,),"")</f>
        <v/>
      </c>
      <c r="D181" s="47"/>
      <c r="E181" s="100"/>
      <c r="F181" s="104" t="str">
        <f>IF(LEN(회계코드!I50)&gt;0,MAX(F$2:$F180)+1,"")</f>
        <v/>
      </c>
      <c r="G181" s="101" t="str">
        <f ca="1">IF(LEN(OFFSET(회계코드!$A$30,20,A181-1,,))&gt;0,"  "&amp;OFFSET(회계코드!$A$30,20,A181-1,,),"")</f>
        <v/>
      </c>
      <c r="H181" s="47"/>
      <c r="I181" s="100"/>
    </row>
    <row r="182" spans="1:9">
      <c r="A182" s="47">
        <f t="shared" si="2"/>
        <v>10</v>
      </c>
      <c r="B182" s="105">
        <f>IF(LEN(회계코드!J6)&gt;0,D182+1,0)</f>
        <v>0</v>
      </c>
      <c r="C182" s="101" t="str">
        <f ca="1">IF(LEN(OFFSET(회계코드!$A$5,1,A182-1,,))&gt;0,"  "&amp;OFFSET(회계코드!$A$5,1,A182-1,,),"")</f>
        <v/>
      </c>
      <c r="D182" s="47" t="b">
        <f ca="1">IF(COUNTA(OFFSET(회계코드!$A$6,,A182-1,20,1))&gt;0,MAX(B162:B181)+1)</f>
        <v>0</v>
      </c>
      <c r="E182" s="103" t="str">
        <f ca="1">IF(COUNTA(OFFSET(회계코드!$A$6,,A182-1,20,1))&gt;0,OFFSET(회계코드!$A$5,,A182-1,,),"")</f>
        <v/>
      </c>
      <c r="F182" s="102">
        <f>IF(LEN(회계코드!J31)&gt;0,H182+1,0)</f>
        <v>0</v>
      </c>
      <c r="G182" s="101" t="str">
        <f ca="1">IF(LEN(OFFSET(회계코드!$A$30,1,A182-1,,))&gt;0,"  "&amp;OFFSET(회계코드!$A$30,1,A182-1,,),"")</f>
        <v/>
      </c>
      <c r="H182" s="100" t="b">
        <f ca="1">IF(COUNTA(OFFSET(회계코드!$A$31,,A182-1,20,1))&gt;0,MAX(F162:F181)+1)</f>
        <v>0</v>
      </c>
      <c r="I182" s="103" t="str">
        <f ca="1">IF(COUNTA(OFFSET(회계코드!$A$31,,A182-1,20,1))&gt;0,OFFSET(회계코드!$A$30,,A182-1,,),"")</f>
        <v/>
      </c>
    </row>
    <row r="183" spans="1:9">
      <c r="A183" s="47">
        <f t="shared" si="2"/>
        <v>10</v>
      </c>
      <c r="B183" s="105" t="str">
        <f>IF(LEN(회계코드!J7)&gt;0,MAX(B$2:$B182)+1,"")</f>
        <v/>
      </c>
      <c r="C183" s="101" t="str">
        <f ca="1">IF(LEN(OFFSET(회계코드!$A$5,2,A183-1,,))&gt;0,"  "&amp;OFFSET(회계코드!$A$5,2,A183-1,,),"")</f>
        <v/>
      </c>
      <c r="D183" s="47"/>
      <c r="E183" s="103"/>
      <c r="F183" s="104" t="str">
        <f>IF(LEN(회계코드!J32)&gt;0,MAX(F$2:$F182)+1,"")</f>
        <v/>
      </c>
      <c r="G183" s="101" t="str">
        <f ca="1">IF(LEN(OFFSET(회계코드!$A$30,2,A183-1,,))&gt;0,"  "&amp;OFFSET(회계코드!$A$30,2,A183-1,,),"")</f>
        <v/>
      </c>
      <c r="H183" s="47"/>
      <c r="I183" s="103"/>
    </row>
    <row r="184" spans="1:9">
      <c r="A184" s="47">
        <f t="shared" si="2"/>
        <v>10</v>
      </c>
      <c r="B184" s="105" t="str">
        <f>IF(LEN(회계코드!J8)&gt;0,MAX(B$2:$B183)+1,"")</f>
        <v/>
      </c>
      <c r="C184" s="101" t="str">
        <f ca="1">IF(LEN(OFFSET(회계코드!$A$5,3,A184-1,,))&gt;0,"  "&amp;OFFSET(회계코드!$A$5,3,A184-1,,),"")</f>
        <v/>
      </c>
      <c r="D184" s="47"/>
      <c r="E184" s="103"/>
      <c r="F184" s="104" t="str">
        <f>IF(LEN(회계코드!J33)&gt;0,MAX(F$2:$F183)+1,"")</f>
        <v/>
      </c>
      <c r="G184" s="101" t="str">
        <f ca="1">IF(LEN(OFFSET(회계코드!$A$30,3,A184-1,,))&gt;0,"  "&amp;OFFSET(회계코드!$A$30,3,A184-1,,),"")</f>
        <v/>
      </c>
      <c r="H184" s="47"/>
      <c r="I184" s="103"/>
    </row>
    <row r="185" spans="1:9">
      <c r="A185" s="47">
        <f t="shared" si="2"/>
        <v>10</v>
      </c>
      <c r="B185" s="105" t="str">
        <f>IF(LEN(회계코드!J9)&gt;0,MAX(B$2:$B184)+1,"")</f>
        <v/>
      </c>
      <c r="C185" s="101" t="str">
        <f ca="1">IF(LEN(OFFSET(회계코드!$A$5,4,A185-1,,))&gt;0,"  "&amp;OFFSET(회계코드!$A$5,4,A185-1,,),"")</f>
        <v/>
      </c>
      <c r="D185" s="47"/>
      <c r="E185" s="103"/>
      <c r="F185" s="104" t="str">
        <f>IF(LEN(회계코드!J34)&gt;0,MAX(F$2:$F184)+1,"")</f>
        <v/>
      </c>
      <c r="G185" s="101" t="str">
        <f ca="1">IF(LEN(OFFSET(회계코드!$A$30,4,A185-1,,))&gt;0,"  "&amp;OFFSET(회계코드!$A$30,4,A185-1,,),"")</f>
        <v/>
      </c>
      <c r="H185" s="47"/>
      <c r="I185" s="103"/>
    </row>
    <row r="186" spans="1:9">
      <c r="A186" s="47">
        <f t="shared" si="2"/>
        <v>10</v>
      </c>
      <c r="B186" s="105" t="str">
        <f>IF(LEN(회계코드!J10)&gt;0,MAX(B$2:$B185)+1,"")</f>
        <v/>
      </c>
      <c r="C186" s="101" t="str">
        <f ca="1">IF(LEN(OFFSET(회계코드!$A$5,5,A186-1,,))&gt;0,"  "&amp;OFFSET(회계코드!$A$5,5,A186-1,,),"")</f>
        <v/>
      </c>
      <c r="D186" s="47"/>
      <c r="E186" s="103"/>
      <c r="F186" s="104" t="str">
        <f>IF(LEN(회계코드!J35)&gt;0,MAX(F$2:$F185)+1,"")</f>
        <v/>
      </c>
      <c r="G186" s="101" t="str">
        <f ca="1">IF(LEN(OFFSET(회계코드!$A$30,5,A186-1,,))&gt;0,"  "&amp;OFFSET(회계코드!$A$30,5,A186-1,,),"")</f>
        <v/>
      </c>
      <c r="H186" s="47"/>
      <c r="I186" s="103"/>
    </row>
    <row r="187" spans="1:9">
      <c r="A187" s="47">
        <f t="shared" si="2"/>
        <v>10</v>
      </c>
      <c r="B187" s="105" t="str">
        <f>IF(LEN(회계코드!J11)&gt;0,MAX(B$2:$B186)+1,"")</f>
        <v/>
      </c>
      <c r="C187" s="101" t="str">
        <f ca="1">IF(LEN(OFFSET(회계코드!$A$5,6,A187-1,,))&gt;0,"  "&amp;OFFSET(회계코드!$A$5,6,A187-1,,),"")</f>
        <v/>
      </c>
      <c r="D187" s="47"/>
      <c r="E187" s="103"/>
      <c r="F187" s="104" t="str">
        <f>IF(LEN(회계코드!J36)&gt;0,MAX(F$2:$F186)+1,"")</f>
        <v/>
      </c>
      <c r="G187" s="101" t="str">
        <f ca="1">IF(LEN(OFFSET(회계코드!$A$30,6,A187-1,,))&gt;0,"  "&amp;OFFSET(회계코드!$A$30,6,A187-1,,),"")</f>
        <v/>
      </c>
      <c r="H187" s="47"/>
      <c r="I187" s="103"/>
    </row>
    <row r="188" spans="1:9">
      <c r="A188" s="47">
        <f t="shared" si="2"/>
        <v>10</v>
      </c>
      <c r="B188" s="105" t="str">
        <f>IF(LEN(회계코드!J12)&gt;0,MAX(B$2:$B187)+1,"")</f>
        <v/>
      </c>
      <c r="C188" s="101" t="str">
        <f ca="1">IF(LEN(OFFSET(회계코드!$A$5,7,A188-1,,))&gt;0,"  "&amp;OFFSET(회계코드!$A$5,7,A188-1,,),"")</f>
        <v/>
      </c>
      <c r="D188" s="47"/>
      <c r="E188" s="103"/>
      <c r="F188" s="104" t="str">
        <f>IF(LEN(회계코드!J37)&gt;0,MAX(F$2:$F187)+1,"")</f>
        <v/>
      </c>
      <c r="G188" s="101" t="str">
        <f ca="1">IF(LEN(OFFSET(회계코드!$A$30,7,A188-1,,))&gt;0,"  "&amp;OFFSET(회계코드!$A$30,7,A188-1,,),"")</f>
        <v/>
      </c>
      <c r="H188" s="47"/>
      <c r="I188" s="103"/>
    </row>
    <row r="189" spans="1:9">
      <c r="A189" s="47">
        <f t="shared" si="2"/>
        <v>10</v>
      </c>
      <c r="B189" s="105" t="str">
        <f>IF(LEN(회계코드!J13)&gt;0,MAX(B$2:$B188)+1,"")</f>
        <v/>
      </c>
      <c r="C189" s="101" t="str">
        <f ca="1">IF(LEN(OFFSET(회계코드!$A$5,8,A189-1,,))&gt;0,"  "&amp;OFFSET(회계코드!$A$5,8,A189-1,,),"")</f>
        <v/>
      </c>
      <c r="D189" s="47"/>
      <c r="E189" s="103"/>
      <c r="F189" s="104" t="str">
        <f>IF(LEN(회계코드!J38)&gt;0,MAX(F$2:$F188)+1,"")</f>
        <v/>
      </c>
      <c r="G189" s="101" t="str">
        <f ca="1">IF(LEN(OFFSET(회계코드!$A$30,8,A189-1,,))&gt;0,"  "&amp;OFFSET(회계코드!$A$30,8,A189-1,,),"")</f>
        <v/>
      </c>
      <c r="H189" s="47"/>
      <c r="I189" s="103"/>
    </row>
    <row r="190" spans="1:9">
      <c r="A190" s="47">
        <f t="shared" si="2"/>
        <v>10</v>
      </c>
      <c r="B190" s="105" t="str">
        <f>IF(LEN(회계코드!J14)&gt;0,MAX(B$2:$B189)+1,"")</f>
        <v/>
      </c>
      <c r="C190" s="101" t="str">
        <f ca="1">IF(LEN(OFFSET(회계코드!$A$5,9,A190-1,,))&gt;0,"  "&amp;OFFSET(회계코드!$A$5,9,A190-1,,),"")</f>
        <v/>
      </c>
      <c r="D190" s="47"/>
      <c r="E190" s="103"/>
      <c r="F190" s="104" t="str">
        <f>IF(LEN(회계코드!J39)&gt;0,MAX(F$2:$F189)+1,"")</f>
        <v/>
      </c>
      <c r="G190" s="101" t="str">
        <f ca="1">IF(LEN(OFFSET(회계코드!$A$30,9,A190-1,,))&gt;0,"  "&amp;OFFSET(회계코드!$A$30,9,A190-1,,),"")</f>
        <v/>
      </c>
      <c r="H190" s="47"/>
      <c r="I190" s="103"/>
    </row>
    <row r="191" spans="1:9">
      <c r="A191" s="47">
        <f t="shared" si="2"/>
        <v>10</v>
      </c>
      <c r="B191" s="105" t="str">
        <f>IF(LEN(회계코드!J15)&gt;0,MAX(B$2:$B190)+1,"")</f>
        <v/>
      </c>
      <c r="C191" s="101" t="str">
        <f ca="1">IF(LEN(OFFSET(회계코드!$A$5,10,A191-1,,))&gt;0,"  "&amp;OFFSET(회계코드!$A$5,10,A191-1,,),"")</f>
        <v/>
      </c>
      <c r="D191" s="47"/>
      <c r="E191" s="103"/>
      <c r="F191" s="104" t="str">
        <f>IF(LEN(회계코드!J40)&gt;0,MAX(F$2:$F190)+1,"")</f>
        <v/>
      </c>
      <c r="G191" s="101" t="str">
        <f ca="1">IF(LEN(OFFSET(회계코드!$A$30,10,A191-1,,))&gt;0,"  "&amp;OFFSET(회계코드!$A$30,10,A191-1,,),"")</f>
        <v/>
      </c>
      <c r="H191" s="47"/>
      <c r="I191" s="103"/>
    </row>
    <row r="192" spans="1:9">
      <c r="A192" s="47">
        <f t="shared" si="2"/>
        <v>10</v>
      </c>
      <c r="B192" s="105" t="str">
        <f>IF(LEN(회계코드!J16)&gt;0,MAX(B$2:$B191)+1,"")</f>
        <v/>
      </c>
      <c r="C192" s="101" t="str">
        <f ca="1">IF(LEN(OFFSET(회계코드!$A$5,11,A192-1,,))&gt;0,"  "&amp;OFFSET(회계코드!$A$5,11,A192-1,,),"")</f>
        <v/>
      </c>
      <c r="D192" s="47"/>
      <c r="E192" s="103"/>
      <c r="F192" s="104" t="str">
        <f>IF(LEN(회계코드!J41)&gt;0,MAX(F$2:$F191)+1,"")</f>
        <v/>
      </c>
      <c r="G192" s="101" t="str">
        <f ca="1">IF(LEN(OFFSET(회계코드!$A$30,11,A192-1,,))&gt;0,"  "&amp;OFFSET(회계코드!$A$30,11,A192-1,,),"")</f>
        <v/>
      </c>
      <c r="H192" s="47"/>
      <c r="I192" s="103"/>
    </row>
    <row r="193" spans="1:9">
      <c r="A193" s="47">
        <f t="shared" si="2"/>
        <v>10</v>
      </c>
      <c r="B193" s="105" t="str">
        <f>IF(LEN(회계코드!J17)&gt;0,MAX(B$2:$B192)+1,"")</f>
        <v/>
      </c>
      <c r="C193" s="101" t="str">
        <f ca="1">IF(LEN(OFFSET(회계코드!$A$5,12,A193-1,,))&gt;0,"  "&amp;OFFSET(회계코드!$A$5,12,A193-1,,),"")</f>
        <v/>
      </c>
      <c r="D193" s="47"/>
      <c r="E193" s="103"/>
      <c r="F193" s="104" t="str">
        <f>IF(LEN(회계코드!J42)&gt;0,MAX(F$2:$F192)+1,"")</f>
        <v/>
      </c>
      <c r="G193" s="101" t="str">
        <f ca="1">IF(LEN(OFFSET(회계코드!$A$30,12,A193-1,,))&gt;0,"  "&amp;OFFSET(회계코드!$A$30,12,A193-1,,),"")</f>
        <v/>
      </c>
      <c r="H193" s="47"/>
      <c r="I193" s="103"/>
    </row>
    <row r="194" spans="1:9">
      <c r="A194" s="47">
        <f t="shared" si="2"/>
        <v>10</v>
      </c>
      <c r="B194" s="105" t="str">
        <f>IF(LEN(회계코드!J18)&gt;0,MAX(B$2:$B193)+1,"")</f>
        <v/>
      </c>
      <c r="C194" s="101" t="str">
        <f ca="1">IF(LEN(OFFSET(회계코드!$A$5,13,A194-1,,))&gt;0,"  "&amp;OFFSET(회계코드!$A$5,13,A194-1,,),"")</f>
        <v/>
      </c>
      <c r="D194" s="47"/>
      <c r="E194" s="103"/>
      <c r="F194" s="104" t="str">
        <f>IF(LEN(회계코드!J43)&gt;0,MAX(F$2:$F193)+1,"")</f>
        <v/>
      </c>
      <c r="G194" s="101" t="str">
        <f ca="1">IF(LEN(OFFSET(회계코드!$A$30,13,A194-1,,))&gt;0,"  "&amp;OFFSET(회계코드!$A$30,13,A194-1,,),"")</f>
        <v/>
      </c>
      <c r="H194" s="47"/>
      <c r="I194" s="103"/>
    </row>
    <row r="195" spans="1:9">
      <c r="A195" s="47">
        <f t="shared" ref="A195:A258" si="3">QUOTIENT(ROW(A195)+18,20)</f>
        <v>10</v>
      </c>
      <c r="B195" s="105" t="str">
        <f>IF(LEN(회계코드!J19)&gt;0,MAX(B$2:$B194)+1,"")</f>
        <v/>
      </c>
      <c r="C195" s="101" t="str">
        <f ca="1">IF(LEN(OFFSET(회계코드!$A$5,14,A195-1,,))&gt;0,"  "&amp;OFFSET(회계코드!$A$5,14,A195-1,,),"")</f>
        <v/>
      </c>
      <c r="D195" s="47"/>
      <c r="E195" s="103"/>
      <c r="F195" s="104" t="str">
        <f>IF(LEN(회계코드!J44)&gt;0,MAX(F$2:$F194)+1,"")</f>
        <v/>
      </c>
      <c r="G195" s="101" t="str">
        <f ca="1">IF(LEN(OFFSET(회계코드!$A$30,14,A195-1,,))&gt;0,"  "&amp;OFFSET(회계코드!$A$30,14,A195-1,,),"")</f>
        <v/>
      </c>
      <c r="H195" s="47"/>
      <c r="I195" s="103"/>
    </row>
    <row r="196" spans="1:9">
      <c r="A196" s="47">
        <f t="shared" si="3"/>
        <v>10</v>
      </c>
      <c r="B196" s="105" t="str">
        <f>IF(LEN(회계코드!J20)&gt;0,MAX(B$2:$B195)+1,"")</f>
        <v/>
      </c>
      <c r="C196" s="101" t="str">
        <f ca="1">IF(LEN(OFFSET(회계코드!$A$5,15,A196-1,,))&gt;0,"  "&amp;OFFSET(회계코드!$A$5,15,A196-1,,),"")</f>
        <v/>
      </c>
      <c r="D196" s="47"/>
      <c r="E196" s="103"/>
      <c r="F196" s="104" t="str">
        <f>IF(LEN(회계코드!J45)&gt;0,MAX(F$2:$F195)+1,"")</f>
        <v/>
      </c>
      <c r="G196" s="101" t="str">
        <f ca="1">IF(LEN(OFFSET(회계코드!$A$30,15,A196-1,,))&gt;0,"  "&amp;OFFSET(회계코드!$A$30,15,A196-1,,),"")</f>
        <v/>
      </c>
      <c r="H196" s="47"/>
      <c r="I196" s="103"/>
    </row>
    <row r="197" spans="1:9">
      <c r="A197" s="47">
        <f t="shared" si="3"/>
        <v>10</v>
      </c>
      <c r="B197" s="105" t="str">
        <f>IF(LEN(회계코드!J21)&gt;0,MAX(B$2:$B196)+1,"")</f>
        <v/>
      </c>
      <c r="C197" s="101" t="str">
        <f ca="1">IF(LEN(OFFSET(회계코드!$A$5,16,A197-1,,))&gt;0,"  "&amp;OFFSET(회계코드!$A$5,16,A197-1,,),"")</f>
        <v/>
      </c>
      <c r="D197" s="47"/>
      <c r="E197" s="100"/>
      <c r="F197" s="104" t="str">
        <f>IF(LEN(회계코드!J46)&gt;0,MAX(F$2:$F196)+1,"")</f>
        <v/>
      </c>
      <c r="G197" s="101" t="str">
        <f ca="1">IF(LEN(OFFSET(회계코드!$A$30,16,A197-1,,))&gt;0,"  "&amp;OFFSET(회계코드!$A$30,16,A197-1,,),"")</f>
        <v/>
      </c>
      <c r="H197" s="47"/>
      <c r="I197" s="100"/>
    </row>
    <row r="198" spans="1:9">
      <c r="A198" s="47">
        <f t="shared" si="3"/>
        <v>10</v>
      </c>
      <c r="B198" s="105" t="str">
        <f>IF(LEN(회계코드!J22)&gt;0,MAX(B$2:$B197)+1,"")</f>
        <v/>
      </c>
      <c r="C198" s="101" t="str">
        <f ca="1">IF(LEN(OFFSET(회계코드!$A$5,17,A198-1,,))&gt;0,"  "&amp;OFFSET(회계코드!$A$5,17,A198-1,,),"")</f>
        <v/>
      </c>
      <c r="D198" s="47"/>
      <c r="E198" s="100"/>
      <c r="F198" s="104" t="str">
        <f>IF(LEN(회계코드!J47)&gt;0,MAX(F$2:$F197)+1,"")</f>
        <v/>
      </c>
      <c r="G198" s="101" t="str">
        <f ca="1">IF(LEN(OFFSET(회계코드!$A$30,17,A198-1,,))&gt;0,"  "&amp;OFFSET(회계코드!$A$30,17,A198-1,,),"")</f>
        <v/>
      </c>
      <c r="H198" s="47"/>
      <c r="I198" s="100"/>
    </row>
    <row r="199" spans="1:9">
      <c r="A199" s="47">
        <f t="shared" si="3"/>
        <v>10</v>
      </c>
      <c r="B199" s="105" t="str">
        <f>IF(LEN(회계코드!J23)&gt;0,MAX(B$2:$B198)+1,"")</f>
        <v/>
      </c>
      <c r="C199" s="101" t="str">
        <f ca="1">IF(LEN(OFFSET(회계코드!$A$5,18,A199-1,,))&gt;0,"  "&amp;OFFSET(회계코드!$A$5,18,A199-1,,),"")</f>
        <v/>
      </c>
      <c r="D199" s="47"/>
      <c r="E199" s="100"/>
      <c r="F199" s="104" t="str">
        <f>IF(LEN(회계코드!J48)&gt;0,MAX(F$2:$F198)+1,"")</f>
        <v/>
      </c>
      <c r="G199" s="101" t="str">
        <f ca="1">IF(LEN(OFFSET(회계코드!$A$30,18,A199-1,,))&gt;0,"  "&amp;OFFSET(회계코드!$A$30,18,A199-1,,),"")</f>
        <v/>
      </c>
      <c r="H199" s="47"/>
      <c r="I199" s="100"/>
    </row>
    <row r="200" spans="1:9">
      <c r="A200" s="47">
        <f t="shared" si="3"/>
        <v>10</v>
      </c>
      <c r="B200" s="105" t="str">
        <f>IF(LEN(회계코드!J24)&gt;0,MAX(B$2:$B199)+1,"")</f>
        <v/>
      </c>
      <c r="C200" s="101" t="str">
        <f ca="1">IF(LEN(OFFSET(회계코드!$A$5,19,A200-1,,))&gt;0,"  "&amp;OFFSET(회계코드!$A$5,19,A200-1,,),"")</f>
        <v/>
      </c>
      <c r="D200" s="47"/>
      <c r="E200" s="100"/>
      <c r="F200" s="104" t="str">
        <f>IF(LEN(회계코드!J49)&gt;0,MAX(F$2:$F199)+1,"")</f>
        <v/>
      </c>
      <c r="G200" s="101" t="str">
        <f ca="1">IF(LEN(OFFSET(회계코드!$A$30,19,A200-1,,))&gt;0,"  "&amp;OFFSET(회계코드!$A$30,19,A200-1,,),"")</f>
        <v/>
      </c>
      <c r="H200" s="47"/>
      <c r="I200" s="100"/>
    </row>
    <row r="201" spans="1:9" ht="18" thickBot="1">
      <c r="A201" s="47">
        <f t="shared" si="3"/>
        <v>10</v>
      </c>
      <c r="B201" s="105" t="str">
        <f>IF(LEN(회계코드!J25)&gt;0,MAX(B$2:$B200)+1,"")</f>
        <v/>
      </c>
      <c r="C201" s="101" t="str">
        <f ca="1">IF(LEN(OFFSET(회계코드!$A$5,20,A201-1,,))&gt;0,"  "&amp;OFFSET(회계코드!$A$5,20,A201-1,,),"")</f>
        <v/>
      </c>
      <c r="D201" s="47"/>
      <c r="E201" s="100"/>
      <c r="F201" s="104" t="str">
        <f>IF(LEN(회계코드!J50)&gt;0,MAX(F$2:$F200)+1,"")</f>
        <v/>
      </c>
      <c r="G201" s="101" t="str">
        <f ca="1">IF(LEN(OFFSET(회계코드!$A$30,20,A201-1,,))&gt;0,"  "&amp;OFFSET(회계코드!$A$30,20,A201-1,,),"")</f>
        <v/>
      </c>
      <c r="H201" s="47"/>
      <c r="I201" s="100"/>
    </row>
    <row r="202" spans="1:9">
      <c r="A202" s="47">
        <f t="shared" si="3"/>
        <v>11</v>
      </c>
      <c r="B202" s="105">
        <f>IF(LEN(회계코드!K6)&gt;0,D202+1,0)</f>
        <v>0</v>
      </c>
      <c r="C202" s="101" t="str">
        <f ca="1">IF(LEN(OFFSET(회계코드!$A$5,1,A202-1,,))&gt;0,"  "&amp;OFFSET(회계코드!$A$5,1,A202-1,,),"")</f>
        <v/>
      </c>
      <c r="D202" s="47" t="b">
        <f ca="1">IF(COUNTA(OFFSET(회계코드!$A$6,,A202-1,20,1))&gt;0,MAX(B182:B201)+1)</f>
        <v>0</v>
      </c>
      <c r="E202" s="103" t="str">
        <f ca="1">IF(COUNTA(OFFSET(회계코드!$A$6,,A202-1,20,1))&gt;0,OFFSET(회계코드!$A$5,,A202-1,,),"")</f>
        <v/>
      </c>
      <c r="F202" s="102">
        <f>IF(LEN(회계코드!K31)&gt;0,H202+1,0)</f>
        <v>0</v>
      </c>
      <c r="G202" s="101" t="str">
        <f ca="1">IF(LEN(OFFSET(회계코드!$A$30,1,A202-1,,))&gt;0,"  "&amp;OFFSET(회계코드!$A$30,1,A202-1,,),"")</f>
        <v/>
      </c>
      <c r="H202" s="100" t="b">
        <f ca="1">IF(COUNTA(OFFSET(회계코드!$A$31,,A202-1,20,1))&gt;0,MAX(F182:F201)+1)</f>
        <v>0</v>
      </c>
      <c r="I202" s="103" t="str">
        <f ca="1">IF(COUNTA(OFFSET(회계코드!$A$31,,A202-1,20,1))&gt;0,OFFSET(회계코드!$A$30,,A202-1,,),"")</f>
        <v/>
      </c>
    </row>
    <row r="203" spans="1:9">
      <c r="A203" s="47">
        <f t="shared" si="3"/>
        <v>11</v>
      </c>
      <c r="B203" s="105" t="str">
        <f>IF(LEN(회계코드!K7)&gt;0,MAX(B$2:$B202)+1,"")</f>
        <v/>
      </c>
      <c r="C203" s="101" t="str">
        <f ca="1">IF(LEN(OFFSET(회계코드!$A$5,2,A203-1,,))&gt;0,"  "&amp;OFFSET(회계코드!$A$5,2,A203-1,,),"")</f>
        <v/>
      </c>
      <c r="D203" s="47"/>
      <c r="E203" s="103"/>
      <c r="F203" s="104" t="str">
        <f>IF(LEN(회계코드!K32)&gt;0,MAX(F$2:$F202)+1,"")</f>
        <v/>
      </c>
      <c r="G203" s="101" t="str">
        <f ca="1">IF(LEN(OFFSET(회계코드!$A$30,2,A203-1,,))&gt;0,"  "&amp;OFFSET(회계코드!$A$30,2,A203-1,,),"")</f>
        <v/>
      </c>
      <c r="H203" s="47"/>
      <c r="I203" s="103"/>
    </row>
    <row r="204" spans="1:9">
      <c r="A204" s="47">
        <f t="shared" si="3"/>
        <v>11</v>
      </c>
      <c r="B204" s="105" t="str">
        <f>IF(LEN(회계코드!K8)&gt;0,MAX(B$2:$B203)+1,"")</f>
        <v/>
      </c>
      <c r="C204" s="101" t="str">
        <f ca="1">IF(LEN(OFFSET(회계코드!$A$5,3,A204-1,,))&gt;0,"  "&amp;OFFSET(회계코드!$A$5,3,A204-1,,),"")</f>
        <v/>
      </c>
      <c r="D204" s="47"/>
      <c r="E204" s="103"/>
      <c r="F204" s="104" t="str">
        <f>IF(LEN(회계코드!K33)&gt;0,MAX(F$2:$F203)+1,"")</f>
        <v/>
      </c>
      <c r="G204" s="101" t="str">
        <f ca="1">IF(LEN(OFFSET(회계코드!$A$30,3,A204-1,,))&gt;0,"  "&amp;OFFSET(회계코드!$A$30,3,A204-1,,),"")</f>
        <v/>
      </c>
      <c r="H204" s="47"/>
      <c r="I204" s="103"/>
    </row>
    <row r="205" spans="1:9">
      <c r="A205" s="47">
        <f t="shared" si="3"/>
        <v>11</v>
      </c>
      <c r="B205" s="105" t="str">
        <f>IF(LEN(회계코드!K9)&gt;0,MAX(B$2:$B204)+1,"")</f>
        <v/>
      </c>
      <c r="C205" s="101" t="str">
        <f ca="1">IF(LEN(OFFSET(회계코드!$A$5,4,A205-1,,))&gt;0,"  "&amp;OFFSET(회계코드!$A$5,4,A205-1,,),"")</f>
        <v/>
      </c>
      <c r="D205" s="47"/>
      <c r="E205" s="103"/>
      <c r="F205" s="104" t="str">
        <f>IF(LEN(회계코드!K34)&gt;0,MAX(F$2:$F204)+1,"")</f>
        <v/>
      </c>
      <c r="G205" s="101" t="str">
        <f ca="1">IF(LEN(OFFSET(회계코드!$A$30,4,A205-1,,))&gt;0,"  "&amp;OFFSET(회계코드!$A$30,4,A205-1,,),"")</f>
        <v/>
      </c>
      <c r="H205" s="47"/>
      <c r="I205" s="103"/>
    </row>
    <row r="206" spans="1:9">
      <c r="A206" s="47">
        <f t="shared" si="3"/>
        <v>11</v>
      </c>
      <c r="B206" s="105" t="str">
        <f>IF(LEN(회계코드!K10)&gt;0,MAX(B$2:$B205)+1,"")</f>
        <v/>
      </c>
      <c r="C206" s="101" t="str">
        <f ca="1">IF(LEN(OFFSET(회계코드!$A$5,5,A206-1,,))&gt;0,"  "&amp;OFFSET(회계코드!$A$5,5,A206-1,,),"")</f>
        <v/>
      </c>
      <c r="D206" s="47"/>
      <c r="E206" s="103"/>
      <c r="F206" s="104" t="str">
        <f>IF(LEN(회계코드!K35)&gt;0,MAX(F$2:$F205)+1,"")</f>
        <v/>
      </c>
      <c r="G206" s="101" t="str">
        <f ca="1">IF(LEN(OFFSET(회계코드!$A$30,5,A206-1,,))&gt;0,"  "&amp;OFFSET(회계코드!$A$30,5,A206-1,,),"")</f>
        <v/>
      </c>
      <c r="H206" s="47"/>
      <c r="I206" s="103"/>
    </row>
    <row r="207" spans="1:9">
      <c r="A207" s="47">
        <f t="shared" si="3"/>
        <v>11</v>
      </c>
      <c r="B207" s="105" t="str">
        <f>IF(LEN(회계코드!K11)&gt;0,MAX(B$2:$B206)+1,"")</f>
        <v/>
      </c>
      <c r="C207" s="101" t="str">
        <f ca="1">IF(LEN(OFFSET(회계코드!$A$5,6,A207-1,,))&gt;0,"  "&amp;OFFSET(회계코드!$A$5,6,A207-1,,),"")</f>
        <v/>
      </c>
      <c r="D207" s="47"/>
      <c r="E207" s="103"/>
      <c r="F207" s="104" t="str">
        <f>IF(LEN(회계코드!K36)&gt;0,MAX(F$2:$F206)+1,"")</f>
        <v/>
      </c>
      <c r="G207" s="101" t="str">
        <f ca="1">IF(LEN(OFFSET(회계코드!$A$30,6,A207-1,,))&gt;0,"  "&amp;OFFSET(회계코드!$A$30,6,A207-1,,),"")</f>
        <v/>
      </c>
      <c r="H207" s="47"/>
      <c r="I207" s="103"/>
    </row>
    <row r="208" spans="1:9">
      <c r="A208" s="47">
        <f t="shared" si="3"/>
        <v>11</v>
      </c>
      <c r="B208" s="105" t="str">
        <f>IF(LEN(회계코드!K12)&gt;0,MAX(B$2:$B207)+1,"")</f>
        <v/>
      </c>
      <c r="C208" s="101" t="str">
        <f ca="1">IF(LEN(OFFSET(회계코드!$A$5,7,A208-1,,))&gt;0,"  "&amp;OFFSET(회계코드!$A$5,7,A208-1,,),"")</f>
        <v/>
      </c>
      <c r="D208" s="47"/>
      <c r="E208" s="103"/>
      <c r="F208" s="104" t="str">
        <f>IF(LEN(회계코드!K37)&gt;0,MAX(F$2:$F207)+1,"")</f>
        <v/>
      </c>
      <c r="G208" s="101" t="str">
        <f ca="1">IF(LEN(OFFSET(회계코드!$A$30,7,A208-1,,))&gt;0,"  "&amp;OFFSET(회계코드!$A$30,7,A208-1,,),"")</f>
        <v/>
      </c>
      <c r="H208" s="47"/>
      <c r="I208" s="103"/>
    </row>
    <row r="209" spans="1:9">
      <c r="A209" s="47">
        <f t="shared" si="3"/>
        <v>11</v>
      </c>
      <c r="B209" s="105" t="str">
        <f>IF(LEN(회계코드!K13)&gt;0,MAX(B$2:$B208)+1,"")</f>
        <v/>
      </c>
      <c r="C209" s="101" t="str">
        <f ca="1">IF(LEN(OFFSET(회계코드!$A$5,8,A209-1,,))&gt;0,"  "&amp;OFFSET(회계코드!$A$5,8,A209-1,,),"")</f>
        <v/>
      </c>
      <c r="D209" s="47"/>
      <c r="E209" s="103"/>
      <c r="F209" s="104" t="str">
        <f>IF(LEN(회계코드!K38)&gt;0,MAX(F$2:$F208)+1,"")</f>
        <v/>
      </c>
      <c r="G209" s="101" t="str">
        <f ca="1">IF(LEN(OFFSET(회계코드!$A$30,8,A209-1,,))&gt;0,"  "&amp;OFFSET(회계코드!$A$30,8,A209-1,,),"")</f>
        <v/>
      </c>
      <c r="H209" s="47"/>
      <c r="I209" s="103"/>
    </row>
    <row r="210" spans="1:9">
      <c r="A210" s="47">
        <f t="shared" si="3"/>
        <v>11</v>
      </c>
      <c r="B210" s="105" t="str">
        <f>IF(LEN(회계코드!K14)&gt;0,MAX(B$2:$B209)+1,"")</f>
        <v/>
      </c>
      <c r="C210" s="101" t="str">
        <f ca="1">IF(LEN(OFFSET(회계코드!$A$5,9,A210-1,,))&gt;0,"  "&amp;OFFSET(회계코드!$A$5,9,A210-1,,),"")</f>
        <v/>
      </c>
      <c r="D210" s="47"/>
      <c r="E210" s="103"/>
      <c r="F210" s="104" t="str">
        <f>IF(LEN(회계코드!K39)&gt;0,MAX(F$2:$F209)+1,"")</f>
        <v/>
      </c>
      <c r="G210" s="101" t="str">
        <f ca="1">IF(LEN(OFFSET(회계코드!$A$30,9,A210-1,,))&gt;0,"  "&amp;OFFSET(회계코드!$A$30,9,A210-1,,),"")</f>
        <v/>
      </c>
      <c r="H210" s="47"/>
      <c r="I210" s="103"/>
    </row>
    <row r="211" spans="1:9">
      <c r="A211" s="47">
        <f t="shared" si="3"/>
        <v>11</v>
      </c>
      <c r="B211" s="105" t="str">
        <f>IF(LEN(회계코드!K15)&gt;0,MAX(B$2:$B210)+1,"")</f>
        <v/>
      </c>
      <c r="C211" s="101" t="str">
        <f ca="1">IF(LEN(OFFSET(회계코드!$A$5,10,A211-1,,))&gt;0,"  "&amp;OFFSET(회계코드!$A$5,10,A211-1,,),"")</f>
        <v/>
      </c>
      <c r="D211" s="47"/>
      <c r="E211" s="103"/>
      <c r="F211" s="104" t="str">
        <f>IF(LEN(회계코드!K40)&gt;0,MAX(F$2:$F210)+1,"")</f>
        <v/>
      </c>
      <c r="G211" s="101" t="str">
        <f ca="1">IF(LEN(OFFSET(회계코드!$A$30,10,A211-1,,))&gt;0,"  "&amp;OFFSET(회계코드!$A$30,10,A211-1,,),"")</f>
        <v/>
      </c>
      <c r="H211" s="47"/>
      <c r="I211" s="103"/>
    </row>
    <row r="212" spans="1:9">
      <c r="A212" s="47">
        <f t="shared" si="3"/>
        <v>11</v>
      </c>
      <c r="B212" s="105" t="str">
        <f>IF(LEN(회계코드!K16)&gt;0,MAX(B$2:$B211)+1,"")</f>
        <v/>
      </c>
      <c r="C212" s="101" t="str">
        <f ca="1">IF(LEN(OFFSET(회계코드!$A$5,11,A212-1,,))&gt;0,"  "&amp;OFFSET(회계코드!$A$5,11,A212-1,,),"")</f>
        <v/>
      </c>
      <c r="D212" s="47"/>
      <c r="E212" s="103"/>
      <c r="F212" s="104" t="str">
        <f>IF(LEN(회계코드!K41)&gt;0,MAX(F$2:$F211)+1,"")</f>
        <v/>
      </c>
      <c r="G212" s="101" t="str">
        <f ca="1">IF(LEN(OFFSET(회계코드!$A$30,11,A212-1,,))&gt;0,"  "&amp;OFFSET(회계코드!$A$30,11,A212-1,,),"")</f>
        <v/>
      </c>
      <c r="H212" s="47"/>
      <c r="I212" s="103"/>
    </row>
    <row r="213" spans="1:9">
      <c r="A213" s="47">
        <f t="shared" si="3"/>
        <v>11</v>
      </c>
      <c r="B213" s="105" t="str">
        <f>IF(LEN(회계코드!K17)&gt;0,MAX(B$2:$B212)+1,"")</f>
        <v/>
      </c>
      <c r="C213" s="101" t="str">
        <f ca="1">IF(LEN(OFFSET(회계코드!$A$5,12,A213-1,,))&gt;0,"  "&amp;OFFSET(회계코드!$A$5,12,A213-1,,),"")</f>
        <v/>
      </c>
      <c r="D213" s="47"/>
      <c r="E213" s="103"/>
      <c r="F213" s="104" t="str">
        <f>IF(LEN(회계코드!K42)&gt;0,MAX(F$2:$F212)+1,"")</f>
        <v/>
      </c>
      <c r="G213" s="101" t="str">
        <f ca="1">IF(LEN(OFFSET(회계코드!$A$30,12,A213-1,,))&gt;0,"  "&amp;OFFSET(회계코드!$A$30,12,A213-1,,),"")</f>
        <v/>
      </c>
      <c r="H213" s="47"/>
      <c r="I213" s="103"/>
    </row>
    <row r="214" spans="1:9">
      <c r="A214" s="47">
        <f t="shared" si="3"/>
        <v>11</v>
      </c>
      <c r="B214" s="105" t="str">
        <f>IF(LEN(회계코드!K18)&gt;0,MAX(B$2:$B213)+1,"")</f>
        <v/>
      </c>
      <c r="C214" s="101" t="str">
        <f ca="1">IF(LEN(OFFSET(회계코드!$A$5,13,A214-1,,))&gt;0,"  "&amp;OFFSET(회계코드!$A$5,13,A214-1,,),"")</f>
        <v/>
      </c>
      <c r="D214" s="47"/>
      <c r="E214" s="103"/>
      <c r="F214" s="104" t="str">
        <f>IF(LEN(회계코드!K43)&gt;0,MAX(F$2:$F213)+1,"")</f>
        <v/>
      </c>
      <c r="G214" s="101" t="str">
        <f ca="1">IF(LEN(OFFSET(회계코드!$A$30,13,A214-1,,))&gt;0,"  "&amp;OFFSET(회계코드!$A$30,13,A214-1,,),"")</f>
        <v/>
      </c>
      <c r="H214" s="47"/>
      <c r="I214" s="103"/>
    </row>
    <row r="215" spans="1:9">
      <c r="A215" s="47">
        <f t="shared" si="3"/>
        <v>11</v>
      </c>
      <c r="B215" s="105" t="str">
        <f>IF(LEN(회계코드!K19)&gt;0,MAX(B$2:$B214)+1,"")</f>
        <v/>
      </c>
      <c r="C215" s="101" t="str">
        <f ca="1">IF(LEN(OFFSET(회계코드!$A$5,14,A215-1,,))&gt;0,"  "&amp;OFFSET(회계코드!$A$5,14,A215-1,,),"")</f>
        <v/>
      </c>
      <c r="D215" s="47"/>
      <c r="E215" s="103"/>
      <c r="F215" s="104" t="str">
        <f>IF(LEN(회계코드!K44)&gt;0,MAX(F$2:$F214)+1,"")</f>
        <v/>
      </c>
      <c r="G215" s="101" t="str">
        <f ca="1">IF(LEN(OFFSET(회계코드!$A$30,14,A215-1,,))&gt;0,"  "&amp;OFFSET(회계코드!$A$30,14,A215-1,,),"")</f>
        <v/>
      </c>
      <c r="H215" s="47"/>
      <c r="I215" s="103"/>
    </row>
    <row r="216" spans="1:9">
      <c r="A216" s="47">
        <f t="shared" si="3"/>
        <v>11</v>
      </c>
      <c r="B216" s="105" t="str">
        <f>IF(LEN(회계코드!K20)&gt;0,MAX(B$2:$B215)+1,"")</f>
        <v/>
      </c>
      <c r="C216" s="101" t="str">
        <f ca="1">IF(LEN(OFFSET(회계코드!$A$5,15,A216-1,,))&gt;0,"  "&amp;OFFSET(회계코드!$A$5,15,A216-1,,),"")</f>
        <v/>
      </c>
      <c r="D216" s="47"/>
      <c r="E216" s="103"/>
      <c r="F216" s="104" t="str">
        <f>IF(LEN(회계코드!K45)&gt;0,MAX(F$2:$F215)+1,"")</f>
        <v/>
      </c>
      <c r="G216" s="101" t="str">
        <f ca="1">IF(LEN(OFFSET(회계코드!$A$30,15,A216-1,,))&gt;0,"  "&amp;OFFSET(회계코드!$A$30,15,A216-1,,),"")</f>
        <v/>
      </c>
      <c r="H216" s="47"/>
      <c r="I216" s="103"/>
    </row>
    <row r="217" spans="1:9">
      <c r="A217" s="47">
        <f t="shared" si="3"/>
        <v>11</v>
      </c>
      <c r="B217" s="105" t="str">
        <f>IF(LEN(회계코드!K21)&gt;0,MAX(B$2:$B216)+1,"")</f>
        <v/>
      </c>
      <c r="C217" s="101" t="str">
        <f ca="1">IF(LEN(OFFSET(회계코드!$A$5,16,A217-1,,))&gt;0,"  "&amp;OFFSET(회계코드!$A$5,16,A217-1,,),"")</f>
        <v/>
      </c>
      <c r="D217" s="47"/>
      <c r="E217" s="100"/>
      <c r="F217" s="104" t="str">
        <f>IF(LEN(회계코드!K46)&gt;0,MAX(F$2:$F216)+1,"")</f>
        <v/>
      </c>
      <c r="G217" s="101" t="str">
        <f ca="1">IF(LEN(OFFSET(회계코드!$A$30,16,A217-1,,))&gt;0,"  "&amp;OFFSET(회계코드!$A$30,16,A217-1,,),"")</f>
        <v/>
      </c>
      <c r="H217" s="47"/>
      <c r="I217" s="100"/>
    </row>
    <row r="218" spans="1:9">
      <c r="A218" s="47">
        <f t="shared" si="3"/>
        <v>11</v>
      </c>
      <c r="B218" s="105" t="str">
        <f>IF(LEN(회계코드!K22)&gt;0,MAX(B$2:$B217)+1,"")</f>
        <v/>
      </c>
      <c r="C218" s="101" t="str">
        <f ca="1">IF(LEN(OFFSET(회계코드!$A$5,17,A218-1,,))&gt;0,"  "&amp;OFFSET(회계코드!$A$5,17,A218-1,,),"")</f>
        <v/>
      </c>
      <c r="D218" s="47"/>
      <c r="E218" s="100"/>
      <c r="F218" s="104" t="str">
        <f>IF(LEN(회계코드!K47)&gt;0,MAX(F$2:$F217)+1,"")</f>
        <v/>
      </c>
      <c r="G218" s="101" t="str">
        <f ca="1">IF(LEN(OFFSET(회계코드!$A$30,17,A218-1,,))&gt;0,"  "&amp;OFFSET(회계코드!$A$30,17,A218-1,,),"")</f>
        <v/>
      </c>
      <c r="H218" s="47"/>
      <c r="I218" s="100"/>
    </row>
    <row r="219" spans="1:9">
      <c r="A219" s="47">
        <f t="shared" si="3"/>
        <v>11</v>
      </c>
      <c r="B219" s="105" t="str">
        <f>IF(LEN(회계코드!K23)&gt;0,MAX(B$2:$B218)+1,"")</f>
        <v/>
      </c>
      <c r="C219" s="101" t="str">
        <f ca="1">IF(LEN(OFFSET(회계코드!$A$5,18,A219-1,,))&gt;0,"  "&amp;OFFSET(회계코드!$A$5,18,A219-1,,),"")</f>
        <v/>
      </c>
      <c r="D219" s="47"/>
      <c r="E219" s="100"/>
      <c r="F219" s="104" t="str">
        <f>IF(LEN(회계코드!K48)&gt;0,MAX(F$2:$F218)+1,"")</f>
        <v/>
      </c>
      <c r="G219" s="101" t="str">
        <f ca="1">IF(LEN(OFFSET(회계코드!$A$30,18,A219-1,,))&gt;0,"  "&amp;OFFSET(회계코드!$A$30,18,A219-1,,),"")</f>
        <v/>
      </c>
      <c r="H219" s="47"/>
      <c r="I219" s="100"/>
    </row>
    <row r="220" spans="1:9">
      <c r="A220" s="47">
        <f t="shared" si="3"/>
        <v>11</v>
      </c>
      <c r="B220" s="105" t="str">
        <f>IF(LEN(회계코드!K24)&gt;0,MAX(B$2:$B219)+1,"")</f>
        <v/>
      </c>
      <c r="C220" s="101" t="str">
        <f ca="1">IF(LEN(OFFSET(회계코드!$A$5,19,A220-1,,))&gt;0,"  "&amp;OFFSET(회계코드!$A$5,19,A220-1,,),"")</f>
        <v/>
      </c>
      <c r="D220" s="47"/>
      <c r="E220" s="100"/>
      <c r="F220" s="104" t="str">
        <f>IF(LEN(회계코드!K49)&gt;0,MAX(F$2:$F219)+1,"")</f>
        <v/>
      </c>
      <c r="G220" s="101" t="str">
        <f ca="1">IF(LEN(OFFSET(회계코드!$A$30,19,A220-1,,))&gt;0,"  "&amp;OFFSET(회계코드!$A$30,19,A220-1,,),"")</f>
        <v/>
      </c>
      <c r="H220" s="47"/>
      <c r="I220" s="100"/>
    </row>
    <row r="221" spans="1:9" ht="18" thickBot="1">
      <c r="A221" s="47">
        <f t="shared" si="3"/>
        <v>11</v>
      </c>
      <c r="B221" s="105" t="str">
        <f>IF(LEN(회계코드!K25)&gt;0,MAX(B$2:$B220)+1,"")</f>
        <v/>
      </c>
      <c r="C221" s="101" t="str">
        <f ca="1">IF(LEN(OFFSET(회계코드!$A$5,20,A221-1,,))&gt;0,"  "&amp;OFFSET(회계코드!$A$5,20,A221-1,,),"")</f>
        <v/>
      </c>
      <c r="D221" s="47"/>
      <c r="E221" s="100"/>
      <c r="F221" s="104" t="str">
        <f>IF(LEN(회계코드!K50)&gt;0,MAX(F$2:$F220)+1,"")</f>
        <v/>
      </c>
      <c r="G221" s="101" t="str">
        <f ca="1">IF(LEN(OFFSET(회계코드!$A$30,20,A221-1,,))&gt;0,"  "&amp;OFFSET(회계코드!$A$30,20,A221-1,,),"")</f>
        <v/>
      </c>
      <c r="H221" s="47"/>
      <c r="I221" s="100"/>
    </row>
    <row r="222" spans="1:9">
      <c r="A222" s="47">
        <f t="shared" si="3"/>
        <v>12</v>
      </c>
      <c r="B222" s="105">
        <f>IF(LEN(회계코드!L6)&gt;0,D222+1,0)</f>
        <v>0</v>
      </c>
      <c r="C222" s="101" t="str">
        <f ca="1">IF(LEN(OFFSET(회계코드!$A$5,1,A222-1,,))&gt;0,"  "&amp;OFFSET(회계코드!$A$5,1,A222-1,,),"")</f>
        <v/>
      </c>
      <c r="D222" s="47" t="b">
        <f ca="1">IF(COUNTA(OFFSET(회계코드!$A$6,,A222-1,20,1))&gt;0,MAX(B202:B221)+1)</f>
        <v>0</v>
      </c>
      <c r="E222" s="103" t="str">
        <f ca="1">IF(COUNTA(OFFSET(회계코드!$A$6,,A222-1,20,1))&gt;0,OFFSET(회계코드!$A$5,,A222-1,,),"")</f>
        <v/>
      </c>
      <c r="F222" s="102">
        <f>IF(LEN(회계코드!L31)&gt;0,H222+1,0)</f>
        <v>0</v>
      </c>
      <c r="G222" s="101" t="str">
        <f ca="1">IF(LEN(OFFSET(회계코드!$A$30,1,A222-1,,))&gt;0,"  "&amp;OFFSET(회계코드!$A$30,1,A222-1,,),"")</f>
        <v/>
      </c>
      <c r="H222" s="100" t="b">
        <f ca="1">IF(COUNTA(OFFSET(회계코드!$A$31,,A222-1,20,1))&gt;0,MAX(F202:F221)+1)</f>
        <v>0</v>
      </c>
      <c r="I222" s="103" t="str">
        <f ca="1">IF(COUNTA(OFFSET(회계코드!$A$31,,A222-1,20,1))&gt;0,OFFSET(회계코드!$A$30,,A222-1,,),"")</f>
        <v/>
      </c>
    </row>
    <row r="223" spans="1:9">
      <c r="A223" s="47">
        <f t="shared" si="3"/>
        <v>12</v>
      </c>
      <c r="B223" s="105" t="str">
        <f>IF(LEN(회계코드!L7)&gt;0,MAX(B$2:$B222)+1,"")</f>
        <v/>
      </c>
      <c r="C223" s="101" t="str">
        <f ca="1">IF(LEN(OFFSET(회계코드!$A$5,2,A223-1,,))&gt;0,"  "&amp;OFFSET(회계코드!$A$5,2,A223-1,,),"")</f>
        <v/>
      </c>
      <c r="D223" s="47"/>
      <c r="E223" s="103"/>
      <c r="F223" s="104" t="str">
        <f>IF(LEN(회계코드!L32)&gt;0,MAX(F$2:$F222)+1,"")</f>
        <v/>
      </c>
      <c r="G223" s="101" t="str">
        <f ca="1">IF(LEN(OFFSET(회계코드!$A$30,2,A223-1,,))&gt;0,"  "&amp;OFFSET(회계코드!$A$30,2,A223-1,,),"")</f>
        <v/>
      </c>
      <c r="H223" s="47"/>
      <c r="I223" s="103"/>
    </row>
    <row r="224" spans="1:9">
      <c r="A224" s="47">
        <f t="shared" si="3"/>
        <v>12</v>
      </c>
      <c r="B224" s="105" t="str">
        <f>IF(LEN(회계코드!L8)&gt;0,MAX(B$2:$B223)+1,"")</f>
        <v/>
      </c>
      <c r="C224" s="101" t="str">
        <f ca="1">IF(LEN(OFFSET(회계코드!$A$5,3,A224-1,,))&gt;0,"  "&amp;OFFSET(회계코드!$A$5,3,A224-1,,),"")</f>
        <v/>
      </c>
      <c r="D224" s="47"/>
      <c r="E224" s="103"/>
      <c r="F224" s="104" t="str">
        <f>IF(LEN(회계코드!L33)&gt;0,MAX(F$2:$F223)+1,"")</f>
        <v/>
      </c>
      <c r="G224" s="101" t="str">
        <f ca="1">IF(LEN(OFFSET(회계코드!$A$30,3,A224-1,,))&gt;0,"  "&amp;OFFSET(회계코드!$A$30,3,A224-1,,),"")</f>
        <v/>
      </c>
      <c r="H224" s="47"/>
      <c r="I224" s="103"/>
    </row>
    <row r="225" spans="1:9">
      <c r="A225" s="47">
        <f t="shared" si="3"/>
        <v>12</v>
      </c>
      <c r="B225" s="105" t="str">
        <f>IF(LEN(회계코드!L9)&gt;0,MAX(B$2:$B224)+1,"")</f>
        <v/>
      </c>
      <c r="C225" s="101" t="str">
        <f ca="1">IF(LEN(OFFSET(회계코드!$A$5,4,A225-1,,))&gt;0,"  "&amp;OFFSET(회계코드!$A$5,4,A225-1,,),"")</f>
        <v/>
      </c>
      <c r="D225" s="47"/>
      <c r="E225" s="103"/>
      <c r="F225" s="104" t="str">
        <f>IF(LEN(회계코드!L34)&gt;0,MAX(F$2:$F224)+1,"")</f>
        <v/>
      </c>
      <c r="G225" s="101" t="str">
        <f ca="1">IF(LEN(OFFSET(회계코드!$A$30,4,A225-1,,))&gt;0,"  "&amp;OFFSET(회계코드!$A$30,4,A225-1,,),"")</f>
        <v/>
      </c>
      <c r="H225" s="47"/>
      <c r="I225" s="103"/>
    </row>
    <row r="226" spans="1:9">
      <c r="A226" s="47">
        <f t="shared" si="3"/>
        <v>12</v>
      </c>
      <c r="B226" s="105" t="str">
        <f>IF(LEN(회계코드!L10)&gt;0,MAX(B$2:$B225)+1,"")</f>
        <v/>
      </c>
      <c r="C226" s="101" t="str">
        <f ca="1">IF(LEN(OFFSET(회계코드!$A$5,5,A226-1,,))&gt;0,"  "&amp;OFFSET(회계코드!$A$5,5,A226-1,,),"")</f>
        <v/>
      </c>
      <c r="D226" s="47"/>
      <c r="E226" s="103"/>
      <c r="F226" s="104" t="str">
        <f>IF(LEN(회계코드!L35)&gt;0,MAX(F$2:$F225)+1,"")</f>
        <v/>
      </c>
      <c r="G226" s="101" t="str">
        <f ca="1">IF(LEN(OFFSET(회계코드!$A$30,5,A226-1,,))&gt;0,"  "&amp;OFFSET(회계코드!$A$30,5,A226-1,,),"")</f>
        <v/>
      </c>
      <c r="H226" s="47"/>
      <c r="I226" s="103"/>
    </row>
    <row r="227" spans="1:9">
      <c r="A227" s="47">
        <f t="shared" si="3"/>
        <v>12</v>
      </c>
      <c r="B227" s="105" t="str">
        <f>IF(LEN(회계코드!L11)&gt;0,MAX(B$2:$B226)+1,"")</f>
        <v/>
      </c>
      <c r="C227" s="101" t="str">
        <f ca="1">IF(LEN(OFFSET(회계코드!$A$5,6,A227-1,,))&gt;0,"  "&amp;OFFSET(회계코드!$A$5,6,A227-1,,),"")</f>
        <v/>
      </c>
      <c r="D227" s="47"/>
      <c r="E227" s="103"/>
      <c r="F227" s="104" t="str">
        <f>IF(LEN(회계코드!L36)&gt;0,MAX(F$2:$F226)+1,"")</f>
        <v/>
      </c>
      <c r="G227" s="101" t="str">
        <f ca="1">IF(LEN(OFFSET(회계코드!$A$30,6,A227-1,,))&gt;0,"  "&amp;OFFSET(회계코드!$A$30,6,A227-1,,),"")</f>
        <v/>
      </c>
      <c r="H227" s="47"/>
      <c r="I227" s="103"/>
    </row>
    <row r="228" spans="1:9">
      <c r="A228" s="47">
        <f t="shared" si="3"/>
        <v>12</v>
      </c>
      <c r="B228" s="105" t="str">
        <f>IF(LEN(회계코드!L12)&gt;0,MAX(B$2:$B227)+1,"")</f>
        <v/>
      </c>
      <c r="C228" s="101" t="str">
        <f ca="1">IF(LEN(OFFSET(회계코드!$A$5,7,A228-1,,))&gt;0,"  "&amp;OFFSET(회계코드!$A$5,7,A228-1,,),"")</f>
        <v/>
      </c>
      <c r="D228" s="47"/>
      <c r="E228" s="103"/>
      <c r="F228" s="104" t="str">
        <f>IF(LEN(회계코드!L37)&gt;0,MAX(F$2:$F227)+1,"")</f>
        <v/>
      </c>
      <c r="G228" s="101" t="str">
        <f ca="1">IF(LEN(OFFSET(회계코드!$A$30,7,A228-1,,))&gt;0,"  "&amp;OFFSET(회계코드!$A$30,7,A228-1,,),"")</f>
        <v/>
      </c>
      <c r="H228" s="47"/>
      <c r="I228" s="103"/>
    </row>
    <row r="229" spans="1:9">
      <c r="A229" s="47">
        <f t="shared" si="3"/>
        <v>12</v>
      </c>
      <c r="B229" s="105" t="str">
        <f>IF(LEN(회계코드!L13)&gt;0,MAX(B$2:$B228)+1,"")</f>
        <v/>
      </c>
      <c r="C229" s="101" t="str">
        <f ca="1">IF(LEN(OFFSET(회계코드!$A$5,8,A229-1,,))&gt;0,"  "&amp;OFFSET(회계코드!$A$5,8,A229-1,,),"")</f>
        <v/>
      </c>
      <c r="D229" s="47"/>
      <c r="E229" s="103"/>
      <c r="F229" s="104" t="str">
        <f>IF(LEN(회계코드!L38)&gt;0,MAX(F$2:$F228)+1,"")</f>
        <v/>
      </c>
      <c r="G229" s="101" t="str">
        <f ca="1">IF(LEN(OFFSET(회계코드!$A$30,8,A229-1,,))&gt;0,"  "&amp;OFFSET(회계코드!$A$30,8,A229-1,,),"")</f>
        <v/>
      </c>
      <c r="H229" s="47"/>
      <c r="I229" s="103"/>
    </row>
    <row r="230" spans="1:9">
      <c r="A230" s="47">
        <f t="shared" si="3"/>
        <v>12</v>
      </c>
      <c r="B230" s="105" t="str">
        <f>IF(LEN(회계코드!L14)&gt;0,MAX(B$2:$B229)+1,"")</f>
        <v/>
      </c>
      <c r="C230" s="101" t="str">
        <f ca="1">IF(LEN(OFFSET(회계코드!$A$5,9,A230-1,,))&gt;0,"  "&amp;OFFSET(회계코드!$A$5,9,A230-1,,),"")</f>
        <v/>
      </c>
      <c r="D230" s="47"/>
      <c r="E230" s="103"/>
      <c r="F230" s="104" t="str">
        <f>IF(LEN(회계코드!L39)&gt;0,MAX(F$2:$F229)+1,"")</f>
        <v/>
      </c>
      <c r="G230" s="101" t="str">
        <f ca="1">IF(LEN(OFFSET(회계코드!$A$30,9,A230-1,,))&gt;0,"  "&amp;OFFSET(회계코드!$A$30,9,A230-1,,),"")</f>
        <v/>
      </c>
      <c r="H230" s="47"/>
      <c r="I230" s="103"/>
    </row>
    <row r="231" spans="1:9">
      <c r="A231" s="47">
        <f t="shared" si="3"/>
        <v>12</v>
      </c>
      <c r="B231" s="105" t="str">
        <f>IF(LEN(회계코드!L15)&gt;0,MAX(B$2:$B230)+1,"")</f>
        <v/>
      </c>
      <c r="C231" s="101" t="str">
        <f ca="1">IF(LEN(OFFSET(회계코드!$A$5,10,A231-1,,))&gt;0,"  "&amp;OFFSET(회계코드!$A$5,10,A231-1,,),"")</f>
        <v/>
      </c>
      <c r="D231" s="47"/>
      <c r="E231" s="103"/>
      <c r="F231" s="104" t="str">
        <f>IF(LEN(회계코드!L40)&gt;0,MAX(F$2:$F230)+1,"")</f>
        <v/>
      </c>
      <c r="G231" s="101" t="str">
        <f ca="1">IF(LEN(OFFSET(회계코드!$A$30,10,A231-1,,))&gt;0,"  "&amp;OFFSET(회계코드!$A$30,10,A231-1,,),"")</f>
        <v/>
      </c>
      <c r="H231" s="47"/>
      <c r="I231" s="103"/>
    </row>
    <row r="232" spans="1:9">
      <c r="A232" s="47">
        <f t="shared" si="3"/>
        <v>12</v>
      </c>
      <c r="B232" s="105" t="str">
        <f>IF(LEN(회계코드!L16)&gt;0,MAX(B$2:$B231)+1,"")</f>
        <v/>
      </c>
      <c r="C232" s="101" t="str">
        <f ca="1">IF(LEN(OFFSET(회계코드!$A$5,11,A232-1,,))&gt;0,"  "&amp;OFFSET(회계코드!$A$5,11,A232-1,,),"")</f>
        <v/>
      </c>
      <c r="D232" s="47"/>
      <c r="E232" s="103"/>
      <c r="F232" s="104" t="str">
        <f>IF(LEN(회계코드!L41)&gt;0,MAX(F$2:$F231)+1,"")</f>
        <v/>
      </c>
      <c r="G232" s="101" t="str">
        <f ca="1">IF(LEN(OFFSET(회계코드!$A$30,11,A232-1,,))&gt;0,"  "&amp;OFFSET(회계코드!$A$30,11,A232-1,,),"")</f>
        <v/>
      </c>
      <c r="H232" s="47"/>
      <c r="I232" s="103"/>
    </row>
    <row r="233" spans="1:9">
      <c r="A233" s="47">
        <f t="shared" si="3"/>
        <v>12</v>
      </c>
      <c r="B233" s="105" t="str">
        <f>IF(LEN(회계코드!L17)&gt;0,MAX(B$2:$B232)+1,"")</f>
        <v/>
      </c>
      <c r="C233" s="101" t="str">
        <f ca="1">IF(LEN(OFFSET(회계코드!$A$5,12,A233-1,,))&gt;0,"  "&amp;OFFSET(회계코드!$A$5,12,A233-1,,),"")</f>
        <v/>
      </c>
      <c r="D233" s="47"/>
      <c r="E233" s="103"/>
      <c r="F233" s="104" t="str">
        <f>IF(LEN(회계코드!L42)&gt;0,MAX(F$2:$F232)+1,"")</f>
        <v/>
      </c>
      <c r="G233" s="101" t="str">
        <f ca="1">IF(LEN(OFFSET(회계코드!$A$30,12,A233-1,,))&gt;0,"  "&amp;OFFSET(회계코드!$A$30,12,A233-1,,),"")</f>
        <v/>
      </c>
      <c r="H233" s="47"/>
      <c r="I233" s="103"/>
    </row>
    <row r="234" spans="1:9">
      <c r="A234" s="47">
        <f t="shared" si="3"/>
        <v>12</v>
      </c>
      <c r="B234" s="105" t="str">
        <f>IF(LEN(회계코드!L18)&gt;0,MAX(B$2:$B233)+1,"")</f>
        <v/>
      </c>
      <c r="C234" s="101" t="str">
        <f ca="1">IF(LEN(OFFSET(회계코드!$A$5,13,A234-1,,))&gt;0,"  "&amp;OFFSET(회계코드!$A$5,13,A234-1,,),"")</f>
        <v/>
      </c>
      <c r="D234" s="47"/>
      <c r="E234" s="103"/>
      <c r="F234" s="104" t="str">
        <f>IF(LEN(회계코드!L43)&gt;0,MAX(F$2:$F233)+1,"")</f>
        <v/>
      </c>
      <c r="G234" s="101" t="str">
        <f ca="1">IF(LEN(OFFSET(회계코드!$A$30,13,A234-1,,))&gt;0,"  "&amp;OFFSET(회계코드!$A$30,13,A234-1,,),"")</f>
        <v/>
      </c>
      <c r="H234" s="47"/>
      <c r="I234" s="103"/>
    </row>
    <row r="235" spans="1:9">
      <c r="A235" s="47">
        <f t="shared" si="3"/>
        <v>12</v>
      </c>
      <c r="B235" s="105" t="str">
        <f>IF(LEN(회계코드!L19)&gt;0,MAX(B$2:$B234)+1,"")</f>
        <v/>
      </c>
      <c r="C235" s="101" t="str">
        <f ca="1">IF(LEN(OFFSET(회계코드!$A$5,14,A235-1,,))&gt;0,"  "&amp;OFFSET(회계코드!$A$5,14,A235-1,,),"")</f>
        <v/>
      </c>
      <c r="D235" s="47"/>
      <c r="E235" s="103"/>
      <c r="F235" s="104" t="str">
        <f>IF(LEN(회계코드!L44)&gt;0,MAX(F$2:$F234)+1,"")</f>
        <v/>
      </c>
      <c r="G235" s="101" t="str">
        <f ca="1">IF(LEN(OFFSET(회계코드!$A$30,14,A235-1,,))&gt;0,"  "&amp;OFFSET(회계코드!$A$30,14,A235-1,,),"")</f>
        <v/>
      </c>
      <c r="H235" s="47"/>
      <c r="I235" s="103"/>
    </row>
    <row r="236" spans="1:9">
      <c r="A236" s="47">
        <f t="shared" si="3"/>
        <v>12</v>
      </c>
      <c r="B236" s="105" t="str">
        <f>IF(LEN(회계코드!L20)&gt;0,MAX(B$2:$B235)+1,"")</f>
        <v/>
      </c>
      <c r="C236" s="101" t="str">
        <f ca="1">IF(LEN(OFFSET(회계코드!$A$5,15,A236-1,,))&gt;0,"  "&amp;OFFSET(회계코드!$A$5,15,A236-1,,),"")</f>
        <v/>
      </c>
      <c r="D236" s="47"/>
      <c r="E236" s="103"/>
      <c r="F236" s="104" t="str">
        <f>IF(LEN(회계코드!L45)&gt;0,MAX(F$2:$F235)+1,"")</f>
        <v/>
      </c>
      <c r="G236" s="101" t="str">
        <f ca="1">IF(LEN(OFFSET(회계코드!$A$30,15,A236-1,,))&gt;0,"  "&amp;OFFSET(회계코드!$A$30,15,A236-1,,),"")</f>
        <v/>
      </c>
      <c r="H236" s="47"/>
      <c r="I236" s="103"/>
    </row>
    <row r="237" spans="1:9">
      <c r="A237" s="47">
        <f t="shared" si="3"/>
        <v>12</v>
      </c>
      <c r="B237" s="105" t="str">
        <f>IF(LEN(회계코드!L21)&gt;0,MAX(B$2:$B236)+1,"")</f>
        <v/>
      </c>
      <c r="C237" s="101" t="str">
        <f ca="1">IF(LEN(OFFSET(회계코드!$A$5,16,A237-1,,))&gt;0,"  "&amp;OFFSET(회계코드!$A$5,16,A237-1,,),"")</f>
        <v/>
      </c>
      <c r="D237" s="47"/>
      <c r="E237" s="100"/>
      <c r="F237" s="104" t="str">
        <f>IF(LEN(회계코드!L46)&gt;0,MAX(F$2:$F236)+1,"")</f>
        <v/>
      </c>
      <c r="G237" s="101" t="str">
        <f ca="1">IF(LEN(OFFSET(회계코드!$A$30,16,A237-1,,))&gt;0,"  "&amp;OFFSET(회계코드!$A$30,16,A237-1,,),"")</f>
        <v/>
      </c>
      <c r="H237" s="47"/>
      <c r="I237" s="100"/>
    </row>
    <row r="238" spans="1:9">
      <c r="A238" s="47">
        <f t="shared" si="3"/>
        <v>12</v>
      </c>
      <c r="B238" s="105" t="str">
        <f>IF(LEN(회계코드!L22)&gt;0,MAX(B$2:$B237)+1,"")</f>
        <v/>
      </c>
      <c r="C238" s="101" t="str">
        <f ca="1">IF(LEN(OFFSET(회계코드!$A$5,17,A238-1,,))&gt;0,"  "&amp;OFFSET(회계코드!$A$5,17,A238-1,,),"")</f>
        <v/>
      </c>
      <c r="D238" s="47"/>
      <c r="E238" s="100"/>
      <c r="F238" s="104" t="str">
        <f>IF(LEN(회계코드!L47)&gt;0,MAX(F$2:$F237)+1,"")</f>
        <v/>
      </c>
      <c r="G238" s="101" t="str">
        <f ca="1">IF(LEN(OFFSET(회계코드!$A$30,17,A238-1,,))&gt;0,"  "&amp;OFFSET(회계코드!$A$30,17,A238-1,,),"")</f>
        <v/>
      </c>
      <c r="H238" s="47"/>
      <c r="I238" s="100"/>
    </row>
    <row r="239" spans="1:9">
      <c r="A239" s="47">
        <f t="shared" si="3"/>
        <v>12</v>
      </c>
      <c r="B239" s="105" t="str">
        <f>IF(LEN(회계코드!L23)&gt;0,MAX(B$2:$B238)+1,"")</f>
        <v/>
      </c>
      <c r="C239" s="101" t="str">
        <f ca="1">IF(LEN(OFFSET(회계코드!$A$5,18,A239-1,,))&gt;0,"  "&amp;OFFSET(회계코드!$A$5,18,A239-1,,),"")</f>
        <v/>
      </c>
      <c r="D239" s="47"/>
      <c r="E239" s="100"/>
      <c r="F239" s="104" t="str">
        <f>IF(LEN(회계코드!L48)&gt;0,MAX(F$2:$F238)+1,"")</f>
        <v/>
      </c>
      <c r="G239" s="101" t="str">
        <f ca="1">IF(LEN(OFFSET(회계코드!$A$30,18,A239-1,,))&gt;0,"  "&amp;OFFSET(회계코드!$A$30,18,A239-1,,),"")</f>
        <v/>
      </c>
      <c r="H239" s="47"/>
      <c r="I239" s="100"/>
    </row>
    <row r="240" spans="1:9">
      <c r="A240" s="47">
        <f t="shared" si="3"/>
        <v>12</v>
      </c>
      <c r="B240" s="105" t="str">
        <f>IF(LEN(회계코드!L24)&gt;0,MAX(B$2:$B239)+1,"")</f>
        <v/>
      </c>
      <c r="C240" s="101" t="str">
        <f ca="1">IF(LEN(OFFSET(회계코드!$A$5,19,A240-1,,))&gt;0,"  "&amp;OFFSET(회계코드!$A$5,19,A240-1,,),"")</f>
        <v/>
      </c>
      <c r="D240" s="47"/>
      <c r="E240" s="100"/>
      <c r="F240" s="104" t="str">
        <f>IF(LEN(회계코드!L49)&gt;0,MAX(F$2:$F239)+1,"")</f>
        <v/>
      </c>
      <c r="G240" s="101" t="str">
        <f ca="1">IF(LEN(OFFSET(회계코드!$A$30,19,A240-1,,))&gt;0,"  "&amp;OFFSET(회계코드!$A$30,19,A240-1,,),"")</f>
        <v/>
      </c>
      <c r="H240" s="47"/>
      <c r="I240" s="100"/>
    </row>
    <row r="241" spans="1:9" ht="18" thickBot="1">
      <c r="A241" s="47">
        <f t="shared" si="3"/>
        <v>12</v>
      </c>
      <c r="B241" s="105" t="str">
        <f>IF(LEN(회계코드!L25)&gt;0,MAX(B$2:$B240)+1,"")</f>
        <v/>
      </c>
      <c r="C241" s="101" t="str">
        <f ca="1">IF(LEN(OFFSET(회계코드!$A$5,20,A241-1,,))&gt;0,"  "&amp;OFFSET(회계코드!$A$5,20,A241-1,,),"")</f>
        <v/>
      </c>
      <c r="D241" s="47"/>
      <c r="E241" s="100"/>
      <c r="F241" s="104" t="str">
        <f>IF(LEN(회계코드!L50)&gt;0,MAX(F$2:$F240)+1,"")</f>
        <v/>
      </c>
      <c r="G241" s="101" t="str">
        <f ca="1">IF(LEN(OFFSET(회계코드!$A$30,20,A241-1,,))&gt;0,"  "&amp;OFFSET(회계코드!$A$30,20,A241-1,,),"")</f>
        <v/>
      </c>
      <c r="H241" s="47"/>
      <c r="I241" s="100"/>
    </row>
    <row r="242" spans="1:9">
      <c r="A242" s="47">
        <f t="shared" si="3"/>
        <v>13</v>
      </c>
      <c r="B242" s="105">
        <f>IF(LEN(회계코드!M6)&gt;0,D242+1,0)</f>
        <v>0</v>
      </c>
      <c r="C242" s="101" t="str">
        <f ca="1">IF(LEN(OFFSET(회계코드!$A$5,1,A242-1,,))&gt;0,"  "&amp;OFFSET(회계코드!$A$5,1,A242-1,,),"")</f>
        <v/>
      </c>
      <c r="D242" s="47" t="b">
        <f ca="1">IF(COUNTA(OFFSET(회계코드!$A$6,,A242-1,20,1))&gt;0,MAX(B222:B241)+1)</f>
        <v>0</v>
      </c>
      <c r="E242" s="103" t="str">
        <f ca="1">IF(COUNTA(OFFSET(회계코드!$A$6,,A242-1,20,1))&gt;0,OFFSET(회계코드!$A$5,,A242-1,,),"")</f>
        <v/>
      </c>
      <c r="F242" s="102">
        <f>IF(LEN(회계코드!M31)&gt;0,H242+1,0)</f>
        <v>0</v>
      </c>
      <c r="G242" s="101" t="str">
        <f ca="1">IF(LEN(OFFSET(회계코드!$A$30,1,A242-1,,))&gt;0,"  "&amp;OFFSET(회계코드!$A$30,1,A242-1,,),"")</f>
        <v/>
      </c>
      <c r="H242" s="100" t="b">
        <f ca="1">IF(COUNTA(OFFSET(회계코드!$A$31,,A242-1,20,1))&gt;0,MAX(F222:F241)+1)</f>
        <v>0</v>
      </c>
      <c r="I242" s="103" t="str">
        <f ca="1">IF(COUNTA(OFFSET(회계코드!$A$31,,A242-1,20,1))&gt;0,OFFSET(회계코드!$A$30,,A242-1,,),"")</f>
        <v/>
      </c>
    </row>
    <row r="243" spans="1:9">
      <c r="A243" s="47">
        <f t="shared" si="3"/>
        <v>13</v>
      </c>
      <c r="B243" s="105" t="str">
        <f>IF(LEN(회계코드!M7)&gt;0,MAX(B$2:$B242)+1,"")</f>
        <v/>
      </c>
      <c r="C243" s="101" t="str">
        <f ca="1">IF(LEN(OFFSET(회계코드!$A$5,2,A243-1,,))&gt;0,"  "&amp;OFFSET(회계코드!$A$5,2,A243-1,,),"")</f>
        <v/>
      </c>
      <c r="D243" s="47"/>
      <c r="E243" s="103"/>
      <c r="F243" s="104" t="str">
        <f>IF(LEN(회계코드!M32)&gt;0,MAX(F$2:$F242)+1,"")</f>
        <v/>
      </c>
      <c r="G243" s="101" t="str">
        <f ca="1">IF(LEN(OFFSET(회계코드!$A$30,2,A243-1,,))&gt;0,"  "&amp;OFFSET(회계코드!$A$30,2,A243-1,,),"")</f>
        <v/>
      </c>
      <c r="H243" s="47"/>
      <c r="I243" s="103"/>
    </row>
    <row r="244" spans="1:9">
      <c r="A244" s="47">
        <f t="shared" si="3"/>
        <v>13</v>
      </c>
      <c r="B244" s="105" t="str">
        <f>IF(LEN(회계코드!M8)&gt;0,MAX(B$2:$B243)+1,"")</f>
        <v/>
      </c>
      <c r="C244" s="101" t="str">
        <f ca="1">IF(LEN(OFFSET(회계코드!$A$5,3,A244-1,,))&gt;0,"  "&amp;OFFSET(회계코드!$A$5,3,A244-1,,),"")</f>
        <v/>
      </c>
      <c r="D244" s="47"/>
      <c r="E244" s="103"/>
      <c r="F244" s="104" t="str">
        <f>IF(LEN(회계코드!M33)&gt;0,MAX(F$2:$F243)+1,"")</f>
        <v/>
      </c>
      <c r="G244" s="101" t="str">
        <f ca="1">IF(LEN(OFFSET(회계코드!$A$30,3,A244-1,,))&gt;0,"  "&amp;OFFSET(회계코드!$A$30,3,A244-1,,),"")</f>
        <v/>
      </c>
      <c r="H244" s="47"/>
      <c r="I244" s="103"/>
    </row>
    <row r="245" spans="1:9">
      <c r="A245" s="47">
        <f t="shared" si="3"/>
        <v>13</v>
      </c>
      <c r="B245" s="105" t="str">
        <f>IF(LEN(회계코드!M9)&gt;0,MAX(B$2:$B244)+1,"")</f>
        <v/>
      </c>
      <c r="C245" s="101" t="str">
        <f ca="1">IF(LEN(OFFSET(회계코드!$A$5,4,A245-1,,))&gt;0,"  "&amp;OFFSET(회계코드!$A$5,4,A245-1,,),"")</f>
        <v/>
      </c>
      <c r="D245" s="47"/>
      <c r="E245" s="103"/>
      <c r="F245" s="104" t="str">
        <f>IF(LEN(회계코드!M34)&gt;0,MAX(F$2:$F244)+1,"")</f>
        <v/>
      </c>
      <c r="G245" s="101" t="str">
        <f ca="1">IF(LEN(OFFSET(회계코드!$A$30,4,A245-1,,))&gt;0,"  "&amp;OFFSET(회계코드!$A$30,4,A245-1,,),"")</f>
        <v/>
      </c>
      <c r="H245" s="47"/>
      <c r="I245" s="103"/>
    </row>
    <row r="246" spans="1:9">
      <c r="A246" s="47">
        <f t="shared" si="3"/>
        <v>13</v>
      </c>
      <c r="B246" s="105" t="str">
        <f>IF(LEN(회계코드!M10)&gt;0,MAX(B$2:$B245)+1,"")</f>
        <v/>
      </c>
      <c r="C246" s="101" t="str">
        <f ca="1">IF(LEN(OFFSET(회계코드!$A$5,5,A246-1,,))&gt;0,"  "&amp;OFFSET(회계코드!$A$5,5,A246-1,,),"")</f>
        <v/>
      </c>
      <c r="D246" s="47"/>
      <c r="E246" s="103"/>
      <c r="F246" s="104" t="str">
        <f>IF(LEN(회계코드!M35)&gt;0,MAX(F$2:$F245)+1,"")</f>
        <v/>
      </c>
      <c r="G246" s="101" t="str">
        <f ca="1">IF(LEN(OFFSET(회계코드!$A$30,5,A246-1,,))&gt;0,"  "&amp;OFFSET(회계코드!$A$30,5,A246-1,,),"")</f>
        <v/>
      </c>
      <c r="H246" s="47"/>
      <c r="I246" s="103"/>
    </row>
    <row r="247" spans="1:9">
      <c r="A247" s="47">
        <f t="shared" si="3"/>
        <v>13</v>
      </c>
      <c r="B247" s="105" t="str">
        <f>IF(LEN(회계코드!M11)&gt;0,MAX(B$2:$B246)+1,"")</f>
        <v/>
      </c>
      <c r="C247" s="101" t="str">
        <f ca="1">IF(LEN(OFFSET(회계코드!$A$5,6,A247-1,,))&gt;0,"  "&amp;OFFSET(회계코드!$A$5,6,A247-1,,),"")</f>
        <v/>
      </c>
      <c r="D247" s="47"/>
      <c r="E247" s="103"/>
      <c r="F247" s="104" t="str">
        <f>IF(LEN(회계코드!M36)&gt;0,MAX(F$2:$F246)+1,"")</f>
        <v/>
      </c>
      <c r="G247" s="101" t="str">
        <f ca="1">IF(LEN(OFFSET(회계코드!$A$30,6,A247-1,,))&gt;0,"  "&amp;OFFSET(회계코드!$A$30,6,A247-1,,),"")</f>
        <v/>
      </c>
      <c r="H247" s="47"/>
      <c r="I247" s="103"/>
    </row>
    <row r="248" spans="1:9">
      <c r="A248" s="47">
        <f t="shared" si="3"/>
        <v>13</v>
      </c>
      <c r="B248" s="105" t="str">
        <f>IF(LEN(회계코드!M12)&gt;0,MAX(B$2:$B247)+1,"")</f>
        <v/>
      </c>
      <c r="C248" s="101" t="str">
        <f ca="1">IF(LEN(OFFSET(회계코드!$A$5,7,A248-1,,))&gt;0,"  "&amp;OFFSET(회계코드!$A$5,7,A248-1,,),"")</f>
        <v/>
      </c>
      <c r="D248" s="47"/>
      <c r="E248" s="103"/>
      <c r="F248" s="104" t="str">
        <f>IF(LEN(회계코드!M37)&gt;0,MAX(F$2:$F247)+1,"")</f>
        <v/>
      </c>
      <c r="G248" s="101" t="str">
        <f ca="1">IF(LEN(OFFSET(회계코드!$A$30,7,A248-1,,))&gt;0,"  "&amp;OFFSET(회계코드!$A$30,7,A248-1,,),"")</f>
        <v/>
      </c>
      <c r="H248" s="47"/>
      <c r="I248" s="103"/>
    </row>
    <row r="249" spans="1:9">
      <c r="A249" s="47">
        <f t="shared" si="3"/>
        <v>13</v>
      </c>
      <c r="B249" s="105" t="str">
        <f>IF(LEN(회계코드!M13)&gt;0,MAX(B$2:$B248)+1,"")</f>
        <v/>
      </c>
      <c r="C249" s="101" t="str">
        <f ca="1">IF(LEN(OFFSET(회계코드!$A$5,8,A249-1,,))&gt;0,"  "&amp;OFFSET(회계코드!$A$5,8,A249-1,,),"")</f>
        <v/>
      </c>
      <c r="D249" s="47"/>
      <c r="E249" s="103"/>
      <c r="F249" s="104" t="str">
        <f>IF(LEN(회계코드!M38)&gt;0,MAX(F$2:$F248)+1,"")</f>
        <v/>
      </c>
      <c r="G249" s="101" t="str">
        <f ca="1">IF(LEN(OFFSET(회계코드!$A$30,8,A249-1,,))&gt;0,"  "&amp;OFFSET(회계코드!$A$30,8,A249-1,,),"")</f>
        <v/>
      </c>
      <c r="H249" s="47"/>
      <c r="I249" s="103"/>
    </row>
    <row r="250" spans="1:9">
      <c r="A250" s="47">
        <f t="shared" si="3"/>
        <v>13</v>
      </c>
      <c r="B250" s="105" t="str">
        <f>IF(LEN(회계코드!M14)&gt;0,MAX(B$2:$B249)+1,"")</f>
        <v/>
      </c>
      <c r="C250" s="101" t="str">
        <f ca="1">IF(LEN(OFFSET(회계코드!$A$5,9,A250-1,,))&gt;0,"  "&amp;OFFSET(회계코드!$A$5,9,A250-1,,),"")</f>
        <v/>
      </c>
      <c r="D250" s="47"/>
      <c r="E250" s="103"/>
      <c r="F250" s="104" t="str">
        <f>IF(LEN(회계코드!M39)&gt;0,MAX(F$2:$F249)+1,"")</f>
        <v/>
      </c>
      <c r="G250" s="101" t="str">
        <f ca="1">IF(LEN(OFFSET(회계코드!$A$30,9,A250-1,,))&gt;0,"  "&amp;OFFSET(회계코드!$A$30,9,A250-1,,),"")</f>
        <v/>
      </c>
      <c r="H250" s="47"/>
      <c r="I250" s="103"/>
    </row>
    <row r="251" spans="1:9">
      <c r="A251" s="47">
        <f t="shared" si="3"/>
        <v>13</v>
      </c>
      <c r="B251" s="105" t="str">
        <f>IF(LEN(회계코드!M15)&gt;0,MAX(B$2:$B250)+1,"")</f>
        <v/>
      </c>
      <c r="C251" s="101" t="str">
        <f ca="1">IF(LEN(OFFSET(회계코드!$A$5,10,A251-1,,))&gt;0,"  "&amp;OFFSET(회계코드!$A$5,10,A251-1,,),"")</f>
        <v/>
      </c>
      <c r="D251" s="47"/>
      <c r="E251" s="103"/>
      <c r="F251" s="104" t="str">
        <f>IF(LEN(회계코드!M40)&gt;0,MAX(F$2:$F250)+1,"")</f>
        <v/>
      </c>
      <c r="G251" s="101" t="str">
        <f ca="1">IF(LEN(OFFSET(회계코드!$A$30,10,A251-1,,))&gt;0,"  "&amp;OFFSET(회계코드!$A$30,10,A251-1,,),"")</f>
        <v/>
      </c>
      <c r="H251" s="47"/>
      <c r="I251" s="103"/>
    </row>
    <row r="252" spans="1:9">
      <c r="A252" s="47">
        <f t="shared" si="3"/>
        <v>13</v>
      </c>
      <c r="B252" s="105" t="str">
        <f>IF(LEN(회계코드!M16)&gt;0,MAX(B$2:$B251)+1,"")</f>
        <v/>
      </c>
      <c r="C252" s="101" t="str">
        <f ca="1">IF(LEN(OFFSET(회계코드!$A$5,11,A252-1,,))&gt;0,"  "&amp;OFFSET(회계코드!$A$5,11,A252-1,,),"")</f>
        <v/>
      </c>
      <c r="D252" s="47"/>
      <c r="E252" s="103"/>
      <c r="F252" s="104" t="str">
        <f>IF(LEN(회계코드!M41)&gt;0,MAX(F$2:$F251)+1,"")</f>
        <v/>
      </c>
      <c r="G252" s="101" t="str">
        <f ca="1">IF(LEN(OFFSET(회계코드!$A$30,11,A252-1,,))&gt;0,"  "&amp;OFFSET(회계코드!$A$30,11,A252-1,,),"")</f>
        <v/>
      </c>
      <c r="H252" s="47"/>
      <c r="I252" s="103"/>
    </row>
    <row r="253" spans="1:9">
      <c r="A253" s="47">
        <f t="shared" si="3"/>
        <v>13</v>
      </c>
      <c r="B253" s="105" t="str">
        <f>IF(LEN(회계코드!M17)&gt;0,MAX(B$2:$B252)+1,"")</f>
        <v/>
      </c>
      <c r="C253" s="101" t="str">
        <f ca="1">IF(LEN(OFFSET(회계코드!$A$5,12,A253-1,,))&gt;0,"  "&amp;OFFSET(회계코드!$A$5,12,A253-1,,),"")</f>
        <v/>
      </c>
      <c r="D253" s="47"/>
      <c r="E253" s="103"/>
      <c r="F253" s="104" t="str">
        <f>IF(LEN(회계코드!M42)&gt;0,MAX(F$2:$F252)+1,"")</f>
        <v/>
      </c>
      <c r="G253" s="101" t="str">
        <f ca="1">IF(LEN(OFFSET(회계코드!$A$30,12,A253-1,,))&gt;0,"  "&amp;OFFSET(회계코드!$A$30,12,A253-1,,),"")</f>
        <v/>
      </c>
      <c r="H253" s="47"/>
      <c r="I253" s="103"/>
    </row>
    <row r="254" spans="1:9">
      <c r="A254" s="47">
        <f t="shared" si="3"/>
        <v>13</v>
      </c>
      <c r="B254" s="105" t="str">
        <f>IF(LEN(회계코드!M18)&gt;0,MAX(B$2:$B253)+1,"")</f>
        <v/>
      </c>
      <c r="C254" s="101" t="str">
        <f ca="1">IF(LEN(OFFSET(회계코드!$A$5,13,A254-1,,))&gt;0,"  "&amp;OFFSET(회계코드!$A$5,13,A254-1,,),"")</f>
        <v/>
      </c>
      <c r="D254" s="47"/>
      <c r="E254" s="103"/>
      <c r="F254" s="104" t="str">
        <f>IF(LEN(회계코드!M43)&gt;0,MAX(F$2:$F253)+1,"")</f>
        <v/>
      </c>
      <c r="G254" s="101" t="str">
        <f ca="1">IF(LEN(OFFSET(회계코드!$A$30,13,A254-1,,))&gt;0,"  "&amp;OFFSET(회계코드!$A$30,13,A254-1,,),"")</f>
        <v/>
      </c>
      <c r="H254" s="47"/>
      <c r="I254" s="103"/>
    </row>
    <row r="255" spans="1:9">
      <c r="A255" s="47">
        <f t="shared" si="3"/>
        <v>13</v>
      </c>
      <c r="B255" s="105" t="str">
        <f>IF(LEN(회계코드!M19)&gt;0,MAX(B$2:$B254)+1,"")</f>
        <v/>
      </c>
      <c r="C255" s="101" t="str">
        <f ca="1">IF(LEN(OFFSET(회계코드!$A$5,14,A255-1,,))&gt;0,"  "&amp;OFFSET(회계코드!$A$5,14,A255-1,,),"")</f>
        <v/>
      </c>
      <c r="D255" s="47"/>
      <c r="E255" s="103"/>
      <c r="F255" s="104" t="str">
        <f>IF(LEN(회계코드!M44)&gt;0,MAX(F$2:$F254)+1,"")</f>
        <v/>
      </c>
      <c r="G255" s="101" t="str">
        <f ca="1">IF(LEN(OFFSET(회계코드!$A$30,14,A255-1,,))&gt;0,"  "&amp;OFFSET(회계코드!$A$30,14,A255-1,,),"")</f>
        <v/>
      </c>
      <c r="H255" s="47"/>
      <c r="I255" s="103"/>
    </row>
    <row r="256" spans="1:9">
      <c r="A256" s="47">
        <f t="shared" si="3"/>
        <v>13</v>
      </c>
      <c r="B256" s="105" t="str">
        <f>IF(LEN(회계코드!M20)&gt;0,MAX(B$2:$B255)+1,"")</f>
        <v/>
      </c>
      <c r="C256" s="101" t="str">
        <f ca="1">IF(LEN(OFFSET(회계코드!$A$5,15,A256-1,,))&gt;0,"  "&amp;OFFSET(회계코드!$A$5,15,A256-1,,),"")</f>
        <v/>
      </c>
      <c r="D256" s="47"/>
      <c r="E256" s="103"/>
      <c r="F256" s="104" t="str">
        <f>IF(LEN(회계코드!M45)&gt;0,MAX(F$2:$F255)+1,"")</f>
        <v/>
      </c>
      <c r="G256" s="101" t="str">
        <f ca="1">IF(LEN(OFFSET(회계코드!$A$30,15,A256-1,,))&gt;0,"  "&amp;OFFSET(회계코드!$A$30,15,A256-1,,),"")</f>
        <v/>
      </c>
      <c r="H256" s="47"/>
      <c r="I256" s="103"/>
    </row>
    <row r="257" spans="1:9">
      <c r="A257" s="47">
        <f t="shared" si="3"/>
        <v>13</v>
      </c>
      <c r="B257" s="105" t="str">
        <f>IF(LEN(회계코드!M21)&gt;0,MAX(B$2:$B256)+1,"")</f>
        <v/>
      </c>
      <c r="C257" s="101" t="str">
        <f ca="1">IF(LEN(OFFSET(회계코드!$A$5,16,A257-1,,))&gt;0,"  "&amp;OFFSET(회계코드!$A$5,16,A257-1,,),"")</f>
        <v/>
      </c>
      <c r="D257" s="47"/>
      <c r="E257" s="100"/>
      <c r="F257" s="104" t="str">
        <f>IF(LEN(회계코드!M46)&gt;0,MAX(F$2:$F256)+1,"")</f>
        <v/>
      </c>
      <c r="G257" s="101" t="str">
        <f ca="1">IF(LEN(OFFSET(회계코드!$A$30,16,A257-1,,))&gt;0,"  "&amp;OFFSET(회계코드!$A$30,16,A257-1,,),"")</f>
        <v/>
      </c>
      <c r="H257" s="47"/>
      <c r="I257" s="100"/>
    </row>
    <row r="258" spans="1:9">
      <c r="A258" s="47">
        <f t="shared" si="3"/>
        <v>13</v>
      </c>
      <c r="B258" s="105" t="str">
        <f>IF(LEN(회계코드!M22)&gt;0,MAX(B$2:$B257)+1,"")</f>
        <v/>
      </c>
      <c r="C258" s="101" t="str">
        <f ca="1">IF(LEN(OFFSET(회계코드!$A$5,17,A258-1,,))&gt;0,"  "&amp;OFFSET(회계코드!$A$5,17,A258-1,,),"")</f>
        <v/>
      </c>
      <c r="D258" s="47"/>
      <c r="E258" s="100"/>
      <c r="F258" s="104" t="str">
        <f>IF(LEN(회계코드!M47)&gt;0,MAX(F$2:$F257)+1,"")</f>
        <v/>
      </c>
      <c r="G258" s="101" t="str">
        <f ca="1">IF(LEN(OFFSET(회계코드!$A$30,17,A258-1,,))&gt;0,"  "&amp;OFFSET(회계코드!$A$30,17,A258-1,,),"")</f>
        <v/>
      </c>
      <c r="H258" s="47"/>
      <c r="I258" s="100"/>
    </row>
    <row r="259" spans="1:9">
      <c r="A259" s="47">
        <f t="shared" ref="A259:A301" si="4">QUOTIENT(ROW(A259)+18,20)</f>
        <v>13</v>
      </c>
      <c r="B259" s="105" t="str">
        <f>IF(LEN(회계코드!M23)&gt;0,MAX(B$2:$B258)+1,"")</f>
        <v/>
      </c>
      <c r="C259" s="101" t="str">
        <f ca="1">IF(LEN(OFFSET(회계코드!$A$5,18,A259-1,,))&gt;0,"  "&amp;OFFSET(회계코드!$A$5,18,A259-1,,),"")</f>
        <v/>
      </c>
      <c r="D259" s="47"/>
      <c r="E259" s="100"/>
      <c r="F259" s="104" t="str">
        <f>IF(LEN(회계코드!M48)&gt;0,MAX(F$2:$F258)+1,"")</f>
        <v/>
      </c>
      <c r="G259" s="101" t="str">
        <f ca="1">IF(LEN(OFFSET(회계코드!$A$30,18,A259-1,,))&gt;0,"  "&amp;OFFSET(회계코드!$A$30,18,A259-1,,),"")</f>
        <v/>
      </c>
      <c r="H259" s="47"/>
      <c r="I259" s="100"/>
    </row>
    <row r="260" spans="1:9">
      <c r="A260" s="47">
        <f t="shared" si="4"/>
        <v>13</v>
      </c>
      <c r="B260" s="105" t="str">
        <f>IF(LEN(회계코드!M24)&gt;0,MAX(B$2:$B259)+1,"")</f>
        <v/>
      </c>
      <c r="C260" s="101" t="str">
        <f ca="1">IF(LEN(OFFSET(회계코드!$A$5,19,A260-1,,))&gt;0,"  "&amp;OFFSET(회계코드!$A$5,19,A260-1,,),"")</f>
        <v/>
      </c>
      <c r="D260" s="47"/>
      <c r="E260" s="100"/>
      <c r="F260" s="104" t="str">
        <f>IF(LEN(회계코드!M49)&gt;0,MAX(F$2:$F259)+1,"")</f>
        <v/>
      </c>
      <c r="G260" s="101" t="str">
        <f ca="1">IF(LEN(OFFSET(회계코드!$A$30,19,A260-1,,))&gt;0,"  "&amp;OFFSET(회계코드!$A$30,19,A260-1,,),"")</f>
        <v/>
      </c>
      <c r="H260" s="47"/>
      <c r="I260" s="100"/>
    </row>
    <row r="261" spans="1:9" ht="18" thickBot="1">
      <c r="A261" s="47">
        <f t="shared" si="4"/>
        <v>13</v>
      </c>
      <c r="B261" s="105" t="str">
        <f>IF(LEN(회계코드!M25)&gt;0,MAX(B$2:$B260)+1,"")</f>
        <v/>
      </c>
      <c r="C261" s="101" t="str">
        <f ca="1">IF(LEN(OFFSET(회계코드!$A$5,20,A261-1,,))&gt;0,"  "&amp;OFFSET(회계코드!$A$5,20,A261-1,,),"")</f>
        <v/>
      </c>
      <c r="D261" s="47"/>
      <c r="E261" s="100"/>
      <c r="F261" s="104" t="str">
        <f>IF(LEN(회계코드!M50)&gt;0,MAX(F$2:$F260)+1,"")</f>
        <v/>
      </c>
      <c r="G261" s="101" t="str">
        <f ca="1">IF(LEN(OFFSET(회계코드!$A$30,20,A261-1,,))&gt;0,"  "&amp;OFFSET(회계코드!$A$30,20,A261-1,,),"")</f>
        <v/>
      </c>
      <c r="H261" s="47"/>
      <c r="I261" s="100"/>
    </row>
    <row r="262" spans="1:9">
      <c r="A262" s="47">
        <f t="shared" si="4"/>
        <v>14</v>
      </c>
      <c r="B262" s="105">
        <f>IF(LEN(회계코드!N6)&gt;0,D262+1,0)</f>
        <v>0</v>
      </c>
      <c r="C262" s="101" t="str">
        <f ca="1">IF(LEN(OFFSET(회계코드!$A$5,1,A262-1,,))&gt;0,"  "&amp;OFFSET(회계코드!$A$5,1,A262-1,,),"")</f>
        <v/>
      </c>
      <c r="D262" s="47" t="b">
        <f ca="1">IF(COUNTA(OFFSET(회계코드!$A$6,,A262-1,20,1))&gt;0,MAX(B242:B261)+1)</f>
        <v>0</v>
      </c>
      <c r="E262" s="103" t="str">
        <f ca="1">IF(COUNTA(OFFSET(회계코드!$A$6,,A262-1,20,1))&gt;0,OFFSET(회계코드!$A$5,,A262-1,,),"")</f>
        <v/>
      </c>
      <c r="F262" s="102">
        <f>IF(LEN(회계코드!N31)&gt;0,H262+1,0)</f>
        <v>0</v>
      </c>
      <c r="G262" s="101" t="str">
        <f ca="1">IF(LEN(OFFSET(회계코드!$A$30,1,A262-1,,))&gt;0,"  "&amp;OFFSET(회계코드!$A$30,1,A262-1,,),"")</f>
        <v/>
      </c>
      <c r="H262" s="100" t="b">
        <f ca="1">IF(COUNTA(OFFSET(회계코드!$A$31,,A262-1,20,1))&gt;0,MAX(F242:F261)+1)</f>
        <v>0</v>
      </c>
      <c r="I262" s="103" t="str">
        <f ca="1">IF(COUNTA(OFFSET(회계코드!$A$31,,A262-1,20,1))&gt;0,OFFSET(회계코드!$A$30,,A262-1,,),"")</f>
        <v/>
      </c>
    </row>
    <row r="263" spans="1:9">
      <c r="A263" s="47">
        <f t="shared" si="4"/>
        <v>14</v>
      </c>
      <c r="B263" s="105" t="str">
        <f>IF(LEN(회계코드!N7)&gt;0,MAX(B$2:$B262)+1,"")</f>
        <v/>
      </c>
      <c r="C263" s="101" t="str">
        <f ca="1">IF(LEN(OFFSET(회계코드!$A$5,2,A263-1,,))&gt;0,"  "&amp;OFFSET(회계코드!$A$5,2,A263-1,,),"")</f>
        <v/>
      </c>
      <c r="D263" s="47"/>
      <c r="E263" s="103"/>
      <c r="F263" s="104" t="str">
        <f>IF(LEN(회계코드!N32)&gt;0,MAX(F$2:$F262)+1,"")</f>
        <v/>
      </c>
      <c r="G263" s="101" t="str">
        <f ca="1">IF(LEN(OFFSET(회계코드!$A$30,2,A263-1,,))&gt;0,"  "&amp;OFFSET(회계코드!$A$30,2,A263-1,,),"")</f>
        <v/>
      </c>
      <c r="H263" s="47"/>
      <c r="I263" s="103"/>
    </row>
    <row r="264" spans="1:9">
      <c r="A264" s="47">
        <f t="shared" si="4"/>
        <v>14</v>
      </c>
      <c r="B264" s="105" t="str">
        <f>IF(LEN(회계코드!N8)&gt;0,MAX(B$2:$B263)+1,"")</f>
        <v/>
      </c>
      <c r="C264" s="101" t="str">
        <f ca="1">IF(LEN(OFFSET(회계코드!$A$5,3,A264-1,,))&gt;0,"  "&amp;OFFSET(회계코드!$A$5,3,A264-1,,),"")</f>
        <v/>
      </c>
      <c r="D264" s="47"/>
      <c r="E264" s="103"/>
      <c r="F264" s="104" t="str">
        <f>IF(LEN(회계코드!N33)&gt;0,MAX(F$2:$F263)+1,"")</f>
        <v/>
      </c>
      <c r="G264" s="101" t="str">
        <f ca="1">IF(LEN(OFFSET(회계코드!$A$30,3,A264-1,,))&gt;0,"  "&amp;OFFSET(회계코드!$A$30,3,A264-1,,),"")</f>
        <v/>
      </c>
      <c r="H264" s="47"/>
      <c r="I264" s="103"/>
    </row>
    <row r="265" spans="1:9">
      <c r="A265" s="47">
        <f t="shared" si="4"/>
        <v>14</v>
      </c>
      <c r="B265" s="105" t="str">
        <f>IF(LEN(회계코드!N9)&gt;0,MAX(B$2:$B264)+1,"")</f>
        <v/>
      </c>
      <c r="C265" s="101" t="str">
        <f ca="1">IF(LEN(OFFSET(회계코드!$A$5,4,A265-1,,))&gt;0,"  "&amp;OFFSET(회계코드!$A$5,4,A265-1,,),"")</f>
        <v/>
      </c>
      <c r="D265" s="47"/>
      <c r="E265" s="103"/>
      <c r="F265" s="104" t="str">
        <f>IF(LEN(회계코드!N34)&gt;0,MAX(F$2:$F264)+1,"")</f>
        <v/>
      </c>
      <c r="G265" s="101" t="str">
        <f ca="1">IF(LEN(OFFSET(회계코드!$A$30,4,A265-1,,))&gt;0,"  "&amp;OFFSET(회계코드!$A$30,4,A265-1,,),"")</f>
        <v/>
      </c>
      <c r="H265" s="47"/>
      <c r="I265" s="103"/>
    </row>
    <row r="266" spans="1:9">
      <c r="A266" s="47">
        <f t="shared" si="4"/>
        <v>14</v>
      </c>
      <c r="B266" s="105" t="str">
        <f>IF(LEN(회계코드!N10)&gt;0,MAX(B$2:$B265)+1,"")</f>
        <v/>
      </c>
      <c r="C266" s="101" t="str">
        <f ca="1">IF(LEN(OFFSET(회계코드!$A$5,5,A266-1,,))&gt;0,"  "&amp;OFFSET(회계코드!$A$5,5,A266-1,,),"")</f>
        <v/>
      </c>
      <c r="D266" s="47"/>
      <c r="E266" s="103"/>
      <c r="F266" s="104" t="str">
        <f>IF(LEN(회계코드!N35)&gt;0,MAX(F$2:$F265)+1,"")</f>
        <v/>
      </c>
      <c r="G266" s="101" t="str">
        <f ca="1">IF(LEN(OFFSET(회계코드!$A$30,5,A266-1,,))&gt;0,"  "&amp;OFFSET(회계코드!$A$30,5,A266-1,,),"")</f>
        <v/>
      </c>
      <c r="H266" s="47"/>
      <c r="I266" s="103"/>
    </row>
    <row r="267" spans="1:9">
      <c r="A267" s="47">
        <f t="shared" si="4"/>
        <v>14</v>
      </c>
      <c r="B267" s="105" t="str">
        <f>IF(LEN(회계코드!N11)&gt;0,MAX(B$2:$B266)+1,"")</f>
        <v/>
      </c>
      <c r="C267" s="101" t="str">
        <f ca="1">IF(LEN(OFFSET(회계코드!$A$5,6,A267-1,,))&gt;0,"  "&amp;OFFSET(회계코드!$A$5,6,A267-1,,),"")</f>
        <v/>
      </c>
      <c r="D267" s="47"/>
      <c r="E267" s="103"/>
      <c r="F267" s="104" t="str">
        <f>IF(LEN(회계코드!N36)&gt;0,MAX(F$2:$F266)+1,"")</f>
        <v/>
      </c>
      <c r="G267" s="101" t="str">
        <f ca="1">IF(LEN(OFFSET(회계코드!$A$30,6,A267-1,,))&gt;0,"  "&amp;OFFSET(회계코드!$A$30,6,A267-1,,),"")</f>
        <v/>
      </c>
      <c r="H267" s="47"/>
      <c r="I267" s="103"/>
    </row>
    <row r="268" spans="1:9">
      <c r="A268" s="47">
        <f t="shared" si="4"/>
        <v>14</v>
      </c>
      <c r="B268" s="105" t="str">
        <f>IF(LEN(회계코드!N12)&gt;0,MAX(B$2:$B267)+1,"")</f>
        <v/>
      </c>
      <c r="C268" s="101" t="str">
        <f ca="1">IF(LEN(OFFSET(회계코드!$A$5,7,A268-1,,))&gt;0,"  "&amp;OFFSET(회계코드!$A$5,7,A268-1,,),"")</f>
        <v/>
      </c>
      <c r="D268" s="47"/>
      <c r="E268" s="103"/>
      <c r="F268" s="104" t="str">
        <f>IF(LEN(회계코드!N37)&gt;0,MAX(F$2:$F267)+1,"")</f>
        <v/>
      </c>
      <c r="G268" s="101" t="str">
        <f ca="1">IF(LEN(OFFSET(회계코드!$A$30,7,A268-1,,))&gt;0,"  "&amp;OFFSET(회계코드!$A$30,7,A268-1,,),"")</f>
        <v/>
      </c>
      <c r="H268" s="47"/>
      <c r="I268" s="103"/>
    </row>
    <row r="269" spans="1:9">
      <c r="A269" s="47">
        <f t="shared" si="4"/>
        <v>14</v>
      </c>
      <c r="B269" s="105" t="str">
        <f>IF(LEN(회계코드!N13)&gt;0,MAX(B$2:$B268)+1,"")</f>
        <v/>
      </c>
      <c r="C269" s="101" t="str">
        <f ca="1">IF(LEN(OFFSET(회계코드!$A$5,8,A269-1,,))&gt;0,"  "&amp;OFFSET(회계코드!$A$5,8,A269-1,,),"")</f>
        <v/>
      </c>
      <c r="D269" s="47"/>
      <c r="E269" s="103"/>
      <c r="F269" s="104" t="str">
        <f>IF(LEN(회계코드!N38)&gt;0,MAX(F$2:$F268)+1,"")</f>
        <v/>
      </c>
      <c r="G269" s="101" t="str">
        <f ca="1">IF(LEN(OFFSET(회계코드!$A$30,8,A269-1,,))&gt;0,"  "&amp;OFFSET(회계코드!$A$30,8,A269-1,,),"")</f>
        <v/>
      </c>
      <c r="H269" s="47"/>
      <c r="I269" s="103"/>
    </row>
    <row r="270" spans="1:9">
      <c r="A270" s="47">
        <f t="shared" si="4"/>
        <v>14</v>
      </c>
      <c r="B270" s="105" t="str">
        <f>IF(LEN(회계코드!N14)&gt;0,MAX(B$2:$B269)+1,"")</f>
        <v/>
      </c>
      <c r="C270" s="101" t="str">
        <f ca="1">IF(LEN(OFFSET(회계코드!$A$5,9,A270-1,,))&gt;0,"  "&amp;OFFSET(회계코드!$A$5,9,A270-1,,),"")</f>
        <v/>
      </c>
      <c r="D270" s="47"/>
      <c r="E270" s="103"/>
      <c r="F270" s="104" t="str">
        <f>IF(LEN(회계코드!N39)&gt;0,MAX(F$2:$F269)+1,"")</f>
        <v/>
      </c>
      <c r="G270" s="101" t="str">
        <f ca="1">IF(LEN(OFFSET(회계코드!$A$30,9,A270-1,,))&gt;0,"  "&amp;OFFSET(회계코드!$A$30,9,A270-1,,),"")</f>
        <v/>
      </c>
      <c r="H270" s="47"/>
      <c r="I270" s="103"/>
    </row>
    <row r="271" spans="1:9">
      <c r="A271" s="47">
        <f t="shared" si="4"/>
        <v>14</v>
      </c>
      <c r="B271" s="105" t="str">
        <f>IF(LEN(회계코드!N15)&gt;0,MAX(B$2:$B270)+1,"")</f>
        <v/>
      </c>
      <c r="C271" s="101" t="str">
        <f ca="1">IF(LEN(OFFSET(회계코드!$A$5,10,A271-1,,))&gt;0,"  "&amp;OFFSET(회계코드!$A$5,10,A271-1,,),"")</f>
        <v/>
      </c>
      <c r="D271" s="47"/>
      <c r="E271" s="103"/>
      <c r="F271" s="104" t="str">
        <f>IF(LEN(회계코드!N40)&gt;0,MAX(F$2:$F270)+1,"")</f>
        <v/>
      </c>
      <c r="G271" s="101" t="str">
        <f ca="1">IF(LEN(OFFSET(회계코드!$A$30,10,A271-1,,))&gt;0,"  "&amp;OFFSET(회계코드!$A$30,10,A271-1,,),"")</f>
        <v/>
      </c>
      <c r="H271" s="47"/>
      <c r="I271" s="103"/>
    </row>
    <row r="272" spans="1:9">
      <c r="A272" s="47">
        <f t="shared" si="4"/>
        <v>14</v>
      </c>
      <c r="B272" s="105" t="str">
        <f>IF(LEN(회계코드!N16)&gt;0,MAX(B$2:$B271)+1,"")</f>
        <v/>
      </c>
      <c r="C272" s="101" t="str">
        <f ca="1">IF(LEN(OFFSET(회계코드!$A$5,11,A272-1,,))&gt;0,"  "&amp;OFFSET(회계코드!$A$5,11,A272-1,,),"")</f>
        <v/>
      </c>
      <c r="D272" s="47"/>
      <c r="E272" s="103"/>
      <c r="F272" s="104" t="str">
        <f>IF(LEN(회계코드!N41)&gt;0,MAX(F$2:$F271)+1,"")</f>
        <v/>
      </c>
      <c r="G272" s="101" t="str">
        <f ca="1">IF(LEN(OFFSET(회계코드!$A$30,11,A272-1,,))&gt;0,"  "&amp;OFFSET(회계코드!$A$30,11,A272-1,,),"")</f>
        <v/>
      </c>
      <c r="H272" s="47"/>
      <c r="I272" s="103"/>
    </row>
    <row r="273" spans="1:9">
      <c r="A273" s="47">
        <f t="shared" si="4"/>
        <v>14</v>
      </c>
      <c r="B273" s="105" t="str">
        <f>IF(LEN(회계코드!N17)&gt;0,MAX(B$2:$B272)+1,"")</f>
        <v/>
      </c>
      <c r="C273" s="101" t="str">
        <f ca="1">IF(LEN(OFFSET(회계코드!$A$5,12,A273-1,,))&gt;0,"  "&amp;OFFSET(회계코드!$A$5,12,A273-1,,),"")</f>
        <v/>
      </c>
      <c r="D273" s="47"/>
      <c r="E273" s="103"/>
      <c r="F273" s="104" t="str">
        <f>IF(LEN(회계코드!N42)&gt;0,MAX(F$2:$F272)+1,"")</f>
        <v/>
      </c>
      <c r="G273" s="101" t="str">
        <f ca="1">IF(LEN(OFFSET(회계코드!$A$30,12,A273-1,,))&gt;0,"  "&amp;OFFSET(회계코드!$A$30,12,A273-1,,),"")</f>
        <v/>
      </c>
      <c r="H273" s="47"/>
      <c r="I273" s="103"/>
    </row>
    <row r="274" spans="1:9">
      <c r="A274" s="47">
        <f t="shared" si="4"/>
        <v>14</v>
      </c>
      <c r="B274" s="105" t="str">
        <f>IF(LEN(회계코드!N18)&gt;0,MAX(B$2:$B273)+1,"")</f>
        <v/>
      </c>
      <c r="C274" s="101" t="str">
        <f ca="1">IF(LEN(OFFSET(회계코드!$A$5,13,A274-1,,))&gt;0,"  "&amp;OFFSET(회계코드!$A$5,13,A274-1,,),"")</f>
        <v/>
      </c>
      <c r="D274" s="47"/>
      <c r="E274" s="103"/>
      <c r="F274" s="104" t="str">
        <f>IF(LEN(회계코드!N43)&gt;0,MAX(F$2:$F273)+1,"")</f>
        <v/>
      </c>
      <c r="G274" s="101" t="str">
        <f ca="1">IF(LEN(OFFSET(회계코드!$A$30,13,A274-1,,))&gt;0,"  "&amp;OFFSET(회계코드!$A$30,13,A274-1,,),"")</f>
        <v/>
      </c>
      <c r="H274" s="47"/>
      <c r="I274" s="103"/>
    </row>
    <row r="275" spans="1:9">
      <c r="A275" s="47">
        <f t="shared" si="4"/>
        <v>14</v>
      </c>
      <c r="B275" s="105" t="str">
        <f>IF(LEN(회계코드!N19)&gt;0,MAX(B$2:$B274)+1,"")</f>
        <v/>
      </c>
      <c r="C275" s="101" t="str">
        <f ca="1">IF(LEN(OFFSET(회계코드!$A$5,14,A275-1,,))&gt;0,"  "&amp;OFFSET(회계코드!$A$5,14,A275-1,,),"")</f>
        <v/>
      </c>
      <c r="D275" s="47"/>
      <c r="E275" s="103"/>
      <c r="F275" s="104" t="str">
        <f>IF(LEN(회계코드!N44)&gt;0,MAX(F$2:$F274)+1,"")</f>
        <v/>
      </c>
      <c r="G275" s="101" t="str">
        <f ca="1">IF(LEN(OFFSET(회계코드!$A$30,14,A275-1,,))&gt;0,"  "&amp;OFFSET(회계코드!$A$30,14,A275-1,,),"")</f>
        <v/>
      </c>
      <c r="H275" s="47"/>
      <c r="I275" s="103"/>
    </row>
    <row r="276" spans="1:9">
      <c r="A276" s="47">
        <f t="shared" si="4"/>
        <v>14</v>
      </c>
      <c r="B276" s="105" t="str">
        <f>IF(LEN(회계코드!N20)&gt;0,MAX(B$2:$B275)+1,"")</f>
        <v/>
      </c>
      <c r="C276" s="101" t="str">
        <f ca="1">IF(LEN(OFFSET(회계코드!$A$5,15,A276-1,,))&gt;0,"  "&amp;OFFSET(회계코드!$A$5,15,A276-1,,),"")</f>
        <v/>
      </c>
      <c r="D276" s="47"/>
      <c r="E276" s="103"/>
      <c r="F276" s="104" t="str">
        <f>IF(LEN(회계코드!N45)&gt;0,MAX(F$2:$F275)+1,"")</f>
        <v/>
      </c>
      <c r="G276" s="101" t="str">
        <f ca="1">IF(LEN(OFFSET(회계코드!$A$30,15,A276-1,,))&gt;0,"  "&amp;OFFSET(회계코드!$A$30,15,A276-1,,),"")</f>
        <v/>
      </c>
      <c r="H276" s="47"/>
      <c r="I276" s="103"/>
    </row>
    <row r="277" spans="1:9">
      <c r="A277" s="47">
        <f t="shared" si="4"/>
        <v>14</v>
      </c>
      <c r="B277" s="105" t="str">
        <f>IF(LEN(회계코드!N21)&gt;0,MAX(B$2:$B276)+1,"")</f>
        <v/>
      </c>
      <c r="C277" s="101" t="str">
        <f ca="1">IF(LEN(OFFSET(회계코드!$A$5,16,A277-1,,))&gt;0,"  "&amp;OFFSET(회계코드!$A$5,16,A277-1,,),"")</f>
        <v/>
      </c>
      <c r="D277" s="47"/>
      <c r="E277" s="100"/>
      <c r="F277" s="104" t="str">
        <f>IF(LEN(회계코드!N46)&gt;0,MAX(F$2:$F276)+1,"")</f>
        <v/>
      </c>
      <c r="G277" s="101" t="str">
        <f ca="1">IF(LEN(OFFSET(회계코드!$A$30,16,A277-1,,))&gt;0,"  "&amp;OFFSET(회계코드!$A$30,16,A277-1,,),"")</f>
        <v/>
      </c>
      <c r="H277" s="47"/>
      <c r="I277" s="100"/>
    </row>
    <row r="278" spans="1:9">
      <c r="A278" s="47">
        <f t="shared" si="4"/>
        <v>14</v>
      </c>
      <c r="B278" s="105" t="str">
        <f>IF(LEN(회계코드!N22)&gt;0,MAX(B$2:$B277)+1,"")</f>
        <v/>
      </c>
      <c r="C278" s="101" t="str">
        <f ca="1">IF(LEN(OFFSET(회계코드!$A$5,17,A278-1,,))&gt;0,"  "&amp;OFFSET(회계코드!$A$5,17,A278-1,,),"")</f>
        <v/>
      </c>
      <c r="D278" s="47"/>
      <c r="E278" s="100"/>
      <c r="F278" s="104" t="str">
        <f>IF(LEN(회계코드!N47)&gt;0,MAX(F$2:$F277)+1,"")</f>
        <v/>
      </c>
      <c r="G278" s="101" t="str">
        <f ca="1">IF(LEN(OFFSET(회계코드!$A$30,17,A278-1,,))&gt;0,"  "&amp;OFFSET(회계코드!$A$30,17,A278-1,,),"")</f>
        <v/>
      </c>
      <c r="H278" s="47"/>
      <c r="I278" s="100"/>
    </row>
    <row r="279" spans="1:9">
      <c r="A279" s="47">
        <f t="shared" si="4"/>
        <v>14</v>
      </c>
      <c r="B279" s="105" t="str">
        <f>IF(LEN(회계코드!N23)&gt;0,MAX(B$2:$B278)+1,"")</f>
        <v/>
      </c>
      <c r="C279" s="101" t="str">
        <f ca="1">IF(LEN(OFFSET(회계코드!$A$5,18,A279-1,,))&gt;0,"  "&amp;OFFSET(회계코드!$A$5,18,A279-1,,),"")</f>
        <v/>
      </c>
      <c r="D279" s="47"/>
      <c r="E279" s="100"/>
      <c r="F279" s="104" t="str">
        <f>IF(LEN(회계코드!N48)&gt;0,MAX(F$2:$F278)+1,"")</f>
        <v/>
      </c>
      <c r="G279" s="101" t="str">
        <f ca="1">IF(LEN(OFFSET(회계코드!$A$30,18,A279-1,,))&gt;0,"  "&amp;OFFSET(회계코드!$A$30,18,A279-1,,),"")</f>
        <v/>
      </c>
      <c r="H279" s="47"/>
      <c r="I279" s="100"/>
    </row>
    <row r="280" spans="1:9">
      <c r="A280" s="47">
        <f t="shared" si="4"/>
        <v>14</v>
      </c>
      <c r="B280" s="105" t="str">
        <f>IF(LEN(회계코드!N24)&gt;0,MAX(B$2:$B279)+1,"")</f>
        <v/>
      </c>
      <c r="C280" s="101" t="str">
        <f ca="1">IF(LEN(OFFSET(회계코드!$A$5,19,A280-1,,))&gt;0,"  "&amp;OFFSET(회계코드!$A$5,19,A280-1,,),"")</f>
        <v/>
      </c>
      <c r="D280" s="47"/>
      <c r="E280" s="100"/>
      <c r="F280" s="104" t="str">
        <f>IF(LEN(회계코드!N49)&gt;0,MAX(F$2:$F279)+1,"")</f>
        <v/>
      </c>
      <c r="G280" s="101" t="str">
        <f ca="1">IF(LEN(OFFSET(회계코드!$A$30,19,A280-1,,))&gt;0,"  "&amp;OFFSET(회계코드!$A$30,19,A280-1,,),"")</f>
        <v/>
      </c>
      <c r="H280" s="47"/>
      <c r="I280" s="100"/>
    </row>
    <row r="281" spans="1:9" ht="18" thickBot="1">
      <c r="A281" s="47">
        <f t="shared" si="4"/>
        <v>14</v>
      </c>
      <c r="B281" s="105" t="str">
        <f>IF(LEN(회계코드!N25)&gt;0,MAX(B$2:$B280)+1,"")</f>
        <v/>
      </c>
      <c r="C281" s="101" t="str">
        <f ca="1">IF(LEN(OFFSET(회계코드!$A$5,20,A281-1,,))&gt;0,"  "&amp;OFFSET(회계코드!$A$5,20,A281-1,,),"")</f>
        <v/>
      </c>
      <c r="D281" s="47"/>
      <c r="E281" s="100"/>
      <c r="F281" s="104" t="str">
        <f>IF(LEN(회계코드!N50)&gt;0,MAX(F$2:$F280)+1,"")</f>
        <v/>
      </c>
      <c r="G281" s="101" t="str">
        <f ca="1">IF(LEN(OFFSET(회계코드!$A$30,20,A281-1,,))&gt;0,"  "&amp;OFFSET(회계코드!$A$30,20,A281-1,,),"")</f>
        <v/>
      </c>
      <c r="H281" s="47"/>
      <c r="I281" s="100"/>
    </row>
    <row r="282" spans="1:9">
      <c r="A282" s="47">
        <f t="shared" si="4"/>
        <v>15</v>
      </c>
      <c r="B282" s="105">
        <f>IF(LEN(회계코드!O6)&gt;0,D282+1,0)</f>
        <v>0</v>
      </c>
      <c r="C282" s="101" t="str">
        <f ca="1">IF(LEN(OFFSET(회계코드!$A$5,1,A282-1,,))&gt;0,"  "&amp;OFFSET(회계코드!$A$5,1,A282-1,,),"")</f>
        <v/>
      </c>
      <c r="D282" s="47" t="b">
        <f ca="1">IF(COUNTA(OFFSET(회계코드!$A$6,,A282-1,20,1))&gt;0,MAX(B262:B281)+1)</f>
        <v>0</v>
      </c>
      <c r="E282" s="103" t="str">
        <f ca="1">IF(COUNTA(OFFSET(회계코드!$A$6,,A282-1,20,1))&gt;0,OFFSET(회계코드!$A$5,,A282-1,,),"")</f>
        <v/>
      </c>
      <c r="F282" s="102">
        <f>IF(LEN(회계코드!O31)&gt;0,H282+1,0)</f>
        <v>0</v>
      </c>
      <c r="G282" s="101" t="str">
        <f ca="1">IF(LEN(OFFSET(회계코드!$A$30,1,A282-1,,))&gt;0,"  "&amp;OFFSET(회계코드!$A$30,1,A282-1,,),"")</f>
        <v/>
      </c>
      <c r="H282" s="100" t="b">
        <f ca="1">IF(COUNTA(OFFSET(회계코드!$A$31,,A282-1,20,1))&gt;0,MAX(F262:F281)+1)</f>
        <v>0</v>
      </c>
      <c r="I282" s="103" t="str">
        <f ca="1">IF(COUNTA(OFFSET(회계코드!$A$31,,A282-1,20,1))&gt;0,OFFSET(회계코드!$A$30,,A282-1,,),"")</f>
        <v/>
      </c>
    </row>
    <row r="283" spans="1:9">
      <c r="A283" s="47">
        <f t="shared" si="4"/>
        <v>15</v>
      </c>
      <c r="B283" s="105" t="str">
        <f>IF(LEN(회계코드!O7)&gt;0,MAX(B$2:$B282)+1,"")</f>
        <v/>
      </c>
      <c r="C283" s="101" t="str">
        <f ca="1">IF(LEN(OFFSET(회계코드!$A$5,2,A283-1,,))&gt;0,"  "&amp;OFFSET(회계코드!$A$5,2,A283-1,,),"")</f>
        <v/>
      </c>
      <c r="D283" s="47"/>
      <c r="E283" s="103"/>
      <c r="F283" s="104" t="str">
        <f>IF(LEN(회계코드!O32)&gt;0,MAX(F$2:$F282)+1,"")</f>
        <v/>
      </c>
      <c r="G283" s="101" t="str">
        <f ca="1">IF(LEN(OFFSET(회계코드!$A$30,2,A283-1,,))&gt;0,"  "&amp;OFFSET(회계코드!$A$30,2,A283-1,,),"")</f>
        <v/>
      </c>
      <c r="H283" s="47"/>
      <c r="I283" s="103"/>
    </row>
    <row r="284" spans="1:9">
      <c r="A284" s="47">
        <f t="shared" si="4"/>
        <v>15</v>
      </c>
      <c r="B284" s="105" t="str">
        <f>IF(LEN(회계코드!O8)&gt;0,MAX(B$2:$B283)+1,"")</f>
        <v/>
      </c>
      <c r="C284" s="101" t="str">
        <f ca="1">IF(LEN(OFFSET(회계코드!$A$5,3,A284-1,,))&gt;0,"  "&amp;OFFSET(회계코드!$A$5,3,A284-1,,),"")</f>
        <v/>
      </c>
      <c r="D284" s="47"/>
      <c r="E284" s="103"/>
      <c r="F284" s="104" t="str">
        <f>IF(LEN(회계코드!O33)&gt;0,MAX(F$2:$F283)+1,"")</f>
        <v/>
      </c>
      <c r="G284" s="101" t="str">
        <f ca="1">IF(LEN(OFFSET(회계코드!$A$30,3,A284-1,,))&gt;0,"  "&amp;OFFSET(회계코드!$A$30,3,A284-1,,),"")</f>
        <v/>
      </c>
      <c r="H284" s="47"/>
      <c r="I284" s="103"/>
    </row>
    <row r="285" spans="1:9">
      <c r="A285" s="47">
        <f t="shared" si="4"/>
        <v>15</v>
      </c>
      <c r="B285" s="105" t="str">
        <f>IF(LEN(회계코드!O9)&gt;0,MAX(B$2:$B284)+1,"")</f>
        <v/>
      </c>
      <c r="C285" s="101" t="str">
        <f ca="1">IF(LEN(OFFSET(회계코드!$A$5,4,A285-1,,))&gt;0,"  "&amp;OFFSET(회계코드!$A$5,4,A285-1,,),"")</f>
        <v/>
      </c>
      <c r="D285" s="47"/>
      <c r="E285" s="103"/>
      <c r="F285" s="104" t="str">
        <f>IF(LEN(회계코드!O34)&gt;0,MAX(F$2:$F284)+1,"")</f>
        <v/>
      </c>
      <c r="G285" s="101" t="str">
        <f ca="1">IF(LEN(OFFSET(회계코드!$A$30,4,A285-1,,))&gt;0,"  "&amp;OFFSET(회계코드!$A$30,4,A285-1,,),"")</f>
        <v/>
      </c>
      <c r="H285" s="47"/>
      <c r="I285" s="103"/>
    </row>
    <row r="286" spans="1:9">
      <c r="A286" s="47">
        <f t="shared" si="4"/>
        <v>15</v>
      </c>
      <c r="B286" s="105" t="str">
        <f>IF(LEN(회계코드!O10)&gt;0,MAX(B$2:$B285)+1,"")</f>
        <v/>
      </c>
      <c r="C286" s="101" t="str">
        <f ca="1">IF(LEN(OFFSET(회계코드!$A$5,5,A286-1,,))&gt;0,"  "&amp;OFFSET(회계코드!$A$5,5,A286-1,,),"")</f>
        <v/>
      </c>
      <c r="D286" s="47"/>
      <c r="E286" s="103"/>
      <c r="F286" s="104" t="str">
        <f>IF(LEN(회계코드!O35)&gt;0,MAX(F$2:$F285)+1,"")</f>
        <v/>
      </c>
      <c r="G286" s="101" t="str">
        <f ca="1">IF(LEN(OFFSET(회계코드!$A$30,5,A286-1,,))&gt;0,"  "&amp;OFFSET(회계코드!$A$30,5,A286-1,,),"")</f>
        <v/>
      </c>
      <c r="H286" s="47"/>
      <c r="I286" s="103"/>
    </row>
    <row r="287" spans="1:9">
      <c r="A287" s="47">
        <f t="shared" si="4"/>
        <v>15</v>
      </c>
      <c r="B287" s="105" t="str">
        <f>IF(LEN(회계코드!O11)&gt;0,MAX(B$2:$B286)+1,"")</f>
        <v/>
      </c>
      <c r="C287" s="101" t="str">
        <f ca="1">IF(LEN(OFFSET(회계코드!$A$5,6,A287-1,,))&gt;0,"  "&amp;OFFSET(회계코드!$A$5,6,A287-1,,),"")</f>
        <v/>
      </c>
      <c r="D287" s="47"/>
      <c r="E287" s="103"/>
      <c r="F287" s="104" t="str">
        <f>IF(LEN(회계코드!O36)&gt;0,MAX(F$2:$F286)+1,"")</f>
        <v/>
      </c>
      <c r="G287" s="101" t="str">
        <f ca="1">IF(LEN(OFFSET(회계코드!$A$30,6,A287-1,,))&gt;0,"  "&amp;OFFSET(회계코드!$A$30,6,A287-1,,),"")</f>
        <v/>
      </c>
      <c r="H287" s="47"/>
      <c r="I287" s="103"/>
    </row>
    <row r="288" spans="1:9">
      <c r="A288" s="47">
        <f t="shared" si="4"/>
        <v>15</v>
      </c>
      <c r="B288" s="105" t="str">
        <f>IF(LEN(회계코드!O12)&gt;0,MAX(B$2:$B287)+1,"")</f>
        <v/>
      </c>
      <c r="C288" s="101" t="str">
        <f ca="1">IF(LEN(OFFSET(회계코드!$A$5,7,A288-1,,))&gt;0,"  "&amp;OFFSET(회계코드!$A$5,7,A288-1,,),"")</f>
        <v/>
      </c>
      <c r="D288" s="47"/>
      <c r="E288" s="103"/>
      <c r="F288" s="104" t="str">
        <f>IF(LEN(회계코드!O37)&gt;0,MAX(F$2:$F287)+1,"")</f>
        <v/>
      </c>
      <c r="G288" s="101" t="str">
        <f ca="1">IF(LEN(OFFSET(회계코드!$A$30,7,A288-1,,))&gt;0,"  "&amp;OFFSET(회계코드!$A$30,7,A288-1,,),"")</f>
        <v/>
      </c>
      <c r="H288" s="47"/>
      <c r="I288" s="103"/>
    </row>
    <row r="289" spans="1:9">
      <c r="A289" s="47">
        <f t="shared" si="4"/>
        <v>15</v>
      </c>
      <c r="B289" s="105" t="str">
        <f>IF(LEN(회계코드!O13)&gt;0,MAX(B$2:$B288)+1,"")</f>
        <v/>
      </c>
      <c r="C289" s="101" t="str">
        <f ca="1">IF(LEN(OFFSET(회계코드!$A$5,8,A289-1,,))&gt;0,"  "&amp;OFFSET(회계코드!$A$5,8,A289-1,,),"")</f>
        <v/>
      </c>
      <c r="D289" s="47"/>
      <c r="E289" s="103"/>
      <c r="F289" s="104" t="str">
        <f>IF(LEN(회계코드!O38)&gt;0,MAX(F$2:$F288)+1,"")</f>
        <v/>
      </c>
      <c r="G289" s="101" t="str">
        <f ca="1">IF(LEN(OFFSET(회계코드!$A$30,8,A289-1,,))&gt;0,"  "&amp;OFFSET(회계코드!$A$30,8,A289-1,,),"")</f>
        <v/>
      </c>
      <c r="H289" s="47"/>
      <c r="I289" s="103"/>
    </row>
    <row r="290" spans="1:9">
      <c r="A290" s="47">
        <f t="shared" si="4"/>
        <v>15</v>
      </c>
      <c r="B290" s="105" t="str">
        <f>IF(LEN(회계코드!O14)&gt;0,MAX(B$2:$B289)+1,"")</f>
        <v/>
      </c>
      <c r="C290" s="101" t="str">
        <f ca="1">IF(LEN(OFFSET(회계코드!$A$5,9,A290-1,,))&gt;0,"  "&amp;OFFSET(회계코드!$A$5,9,A290-1,,),"")</f>
        <v/>
      </c>
      <c r="D290" s="47"/>
      <c r="E290" s="103"/>
      <c r="F290" s="104" t="str">
        <f>IF(LEN(회계코드!O39)&gt;0,MAX(F$2:$F289)+1,"")</f>
        <v/>
      </c>
      <c r="G290" s="101" t="str">
        <f ca="1">IF(LEN(OFFSET(회계코드!$A$30,9,A290-1,,))&gt;0,"  "&amp;OFFSET(회계코드!$A$30,9,A290-1,,),"")</f>
        <v/>
      </c>
      <c r="H290" s="47"/>
      <c r="I290" s="103"/>
    </row>
    <row r="291" spans="1:9">
      <c r="A291" s="47">
        <f t="shared" si="4"/>
        <v>15</v>
      </c>
      <c r="B291" s="105" t="str">
        <f>IF(LEN(회계코드!O15)&gt;0,MAX(B$2:$B290)+1,"")</f>
        <v/>
      </c>
      <c r="C291" s="101" t="str">
        <f ca="1">IF(LEN(OFFSET(회계코드!$A$5,10,A291-1,,))&gt;0,"  "&amp;OFFSET(회계코드!$A$5,10,A291-1,,),"")</f>
        <v/>
      </c>
      <c r="D291" s="47"/>
      <c r="E291" s="103"/>
      <c r="F291" s="104" t="str">
        <f>IF(LEN(회계코드!O40)&gt;0,MAX(F$2:$F290)+1,"")</f>
        <v/>
      </c>
      <c r="G291" s="101" t="str">
        <f ca="1">IF(LEN(OFFSET(회계코드!$A$30,10,A291-1,,))&gt;0,"  "&amp;OFFSET(회계코드!$A$30,10,A291-1,,),"")</f>
        <v/>
      </c>
      <c r="H291" s="47"/>
      <c r="I291" s="103"/>
    </row>
    <row r="292" spans="1:9">
      <c r="A292" s="47">
        <f t="shared" si="4"/>
        <v>15</v>
      </c>
      <c r="B292" s="105" t="str">
        <f>IF(LEN(회계코드!O16)&gt;0,MAX(B$2:$B291)+1,"")</f>
        <v/>
      </c>
      <c r="C292" s="101" t="str">
        <f ca="1">IF(LEN(OFFSET(회계코드!$A$5,11,A292-1,,))&gt;0,"  "&amp;OFFSET(회계코드!$A$5,11,A292-1,,),"")</f>
        <v/>
      </c>
      <c r="D292" s="47"/>
      <c r="E292" s="103"/>
      <c r="F292" s="104" t="str">
        <f>IF(LEN(회계코드!O41)&gt;0,MAX(F$2:$F291)+1,"")</f>
        <v/>
      </c>
      <c r="G292" s="101" t="str">
        <f ca="1">IF(LEN(OFFSET(회계코드!$A$30,11,A292-1,,))&gt;0,"  "&amp;OFFSET(회계코드!$A$30,11,A292-1,,),"")</f>
        <v/>
      </c>
      <c r="H292" s="47"/>
      <c r="I292" s="103"/>
    </row>
    <row r="293" spans="1:9">
      <c r="A293" s="47">
        <f t="shared" si="4"/>
        <v>15</v>
      </c>
      <c r="B293" s="105" t="str">
        <f>IF(LEN(회계코드!O17)&gt;0,MAX(B$2:$B292)+1,"")</f>
        <v/>
      </c>
      <c r="C293" s="101" t="str">
        <f ca="1">IF(LEN(OFFSET(회계코드!$A$5,12,A293-1,,))&gt;0,"  "&amp;OFFSET(회계코드!$A$5,12,A293-1,,),"")</f>
        <v/>
      </c>
      <c r="D293" s="47"/>
      <c r="E293" s="103"/>
      <c r="F293" s="104" t="str">
        <f>IF(LEN(회계코드!O42)&gt;0,MAX(F$2:$F292)+1,"")</f>
        <v/>
      </c>
      <c r="G293" s="101" t="str">
        <f ca="1">IF(LEN(OFFSET(회계코드!$A$30,12,A293-1,,))&gt;0,"  "&amp;OFFSET(회계코드!$A$30,12,A293-1,,),"")</f>
        <v/>
      </c>
      <c r="H293" s="47"/>
      <c r="I293" s="103"/>
    </row>
    <row r="294" spans="1:9">
      <c r="A294" s="47">
        <f t="shared" si="4"/>
        <v>15</v>
      </c>
      <c r="B294" s="105" t="str">
        <f>IF(LEN(회계코드!O18)&gt;0,MAX(B$2:$B293)+1,"")</f>
        <v/>
      </c>
      <c r="C294" s="101" t="str">
        <f ca="1">IF(LEN(OFFSET(회계코드!$A$5,13,A294-1,,))&gt;0,"  "&amp;OFFSET(회계코드!$A$5,13,A294-1,,),"")</f>
        <v/>
      </c>
      <c r="D294" s="47"/>
      <c r="E294" s="103"/>
      <c r="F294" s="104" t="str">
        <f>IF(LEN(회계코드!O43)&gt;0,MAX(F$2:$F293)+1,"")</f>
        <v/>
      </c>
      <c r="G294" s="101" t="str">
        <f ca="1">IF(LEN(OFFSET(회계코드!$A$30,13,A294-1,,))&gt;0,"  "&amp;OFFSET(회계코드!$A$30,13,A294-1,,),"")</f>
        <v/>
      </c>
      <c r="H294" s="47"/>
      <c r="I294" s="103"/>
    </row>
    <row r="295" spans="1:9">
      <c r="A295" s="47">
        <f t="shared" si="4"/>
        <v>15</v>
      </c>
      <c r="B295" s="105" t="str">
        <f>IF(LEN(회계코드!O19)&gt;0,MAX(B$2:$B294)+1,"")</f>
        <v/>
      </c>
      <c r="C295" s="101" t="str">
        <f ca="1">IF(LEN(OFFSET(회계코드!$A$5,14,A295-1,,))&gt;0,"  "&amp;OFFSET(회계코드!$A$5,14,A295-1,,),"")</f>
        <v/>
      </c>
      <c r="D295" s="47"/>
      <c r="E295" s="103"/>
      <c r="F295" s="104" t="str">
        <f>IF(LEN(회계코드!O44)&gt;0,MAX(F$2:$F294)+1,"")</f>
        <v/>
      </c>
      <c r="G295" s="101" t="str">
        <f ca="1">IF(LEN(OFFSET(회계코드!$A$30,14,A295-1,,))&gt;0,"  "&amp;OFFSET(회계코드!$A$30,14,A295-1,,),"")</f>
        <v/>
      </c>
      <c r="H295" s="47"/>
      <c r="I295" s="103"/>
    </row>
    <row r="296" spans="1:9">
      <c r="A296" s="47">
        <f t="shared" si="4"/>
        <v>15</v>
      </c>
      <c r="B296" s="105" t="str">
        <f>IF(LEN(회계코드!O20)&gt;0,MAX(B$2:$B295)+1,"")</f>
        <v/>
      </c>
      <c r="C296" s="101" t="str">
        <f ca="1">IF(LEN(OFFSET(회계코드!$A$5,15,A296-1,,))&gt;0,"  "&amp;OFFSET(회계코드!$A$5,15,A296-1,,),"")</f>
        <v/>
      </c>
      <c r="D296" s="47"/>
      <c r="E296" s="103"/>
      <c r="F296" s="104" t="str">
        <f>IF(LEN(회계코드!O45)&gt;0,MAX(F$2:$F295)+1,"")</f>
        <v/>
      </c>
      <c r="G296" s="101" t="str">
        <f ca="1">IF(LEN(OFFSET(회계코드!$A$30,15,A296-1,,))&gt;0,"  "&amp;OFFSET(회계코드!$A$30,15,A296-1,,),"")</f>
        <v/>
      </c>
      <c r="H296" s="47"/>
      <c r="I296" s="103"/>
    </row>
    <row r="297" spans="1:9">
      <c r="A297" s="47">
        <f t="shared" si="4"/>
        <v>15</v>
      </c>
      <c r="B297" s="105" t="str">
        <f>IF(LEN(회계코드!O21)&gt;0,MAX(B$2:$B296)+1,"")</f>
        <v/>
      </c>
      <c r="C297" s="101" t="str">
        <f ca="1">IF(LEN(OFFSET(회계코드!$A$5,16,A297-1,,))&gt;0,"  "&amp;OFFSET(회계코드!$A$5,16,A297-1,,),"")</f>
        <v/>
      </c>
      <c r="D297" s="47"/>
      <c r="E297" s="100"/>
      <c r="F297" s="104" t="str">
        <f>IF(LEN(회계코드!O46)&gt;0,MAX(F$2:$F296)+1,"")</f>
        <v/>
      </c>
      <c r="G297" s="101" t="str">
        <f ca="1">IF(LEN(OFFSET(회계코드!$A$30,16,A297-1,,))&gt;0,"  "&amp;OFFSET(회계코드!$A$30,16,A297-1,,),"")</f>
        <v/>
      </c>
      <c r="H297" s="47"/>
      <c r="I297" s="100"/>
    </row>
    <row r="298" spans="1:9">
      <c r="A298" s="47">
        <f t="shared" si="4"/>
        <v>15</v>
      </c>
      <c r="B298" s="105" t="str">
        <f>IF(LEN(회계코드!O22)&gt;0,MAX(B$2:$B297)+1,"")</f>
        <v/>
      </c>
      <c r="C298" s="101" t="str">
        <f ca="1">IF(LEN(OFFSET(회계코드!$A$5,17,A298-1,,))&gt;0,"  "&amp;OFFSET(회계코드!$A$5,17,A298-1,,),"")</f>
        <v/>
      </c>
      <c r="D298" s="47"/>
      <c r="E298" s="100"/>
      <c r="F298" s="104" t="str">
        <f>IF(LEN(회계코드!O47)&gt;0,MAX(F$2:$F297)+1,"")</f>
        <v/>
      </c>
      <c r="G298" s="101" t="str">
        <f ca="1">IF(LEN(OFFSET(회계코드!$A$30,17,A298-1,,))&gt;0,"  "&amp;OFFSET(회계코드!$A$30,17,A298-1,,),"")</f>
        <v/>
      </c>
      <c r="H298" s="47"/>
      <c r="I298" s="100"/>
    </row>
    <row r="299" spans="1:9">
      <c r="A299" s="47">
        <f t="shared" si="4"/>
        <v>15</v>
      </c>
      <c r="B299" s="105" t="str">
        <f>IF(LEN(회계코드!O23)&gt;0,MAX(B$2:$B298)+1,"")</f>
        <v/>
      </c>
      <c r="C299" s="101" t="str">
        <f ca="1">IF(LEN(OFFSET(회계코드!$A$5,18,A299-1,,))&gt;0,"  "&amp;OFFSET(회계코드!$A$5,18,A299-1,,),"")</f>
        <v/>
      </c>
      <c r="D299" s="47"/>
      <c r="E299" s="100"/>
      <c r="F299" s="104" t="str">
        <f>IF(LEN(회계코드!O48)&gt;0,MAX(F$2:$F298)+1,"")</f>
        <v/>
      </c>
      <c r="G299" s="101" t="str">
        <f ca="1">IF(LEN(OFFSET(회계코드!$A$30,18,A299-1,,))&gt;0,"  "&amp;OFFSET(회계코드!$A$30,18,A299-1,,),"")</f>
        <v/>
      </c>
      <c r="H299" s="47"/>
      <c r="I299" s="100"/>
    </row>
    <row r="300" spans="1:9">
      <c r="A300" s="47">
        <f t="shared" si="4"/>
        <v>15</v>
      </c>
      <c r="B300" s="105" t="str">
        <f>IF(LEN(회계코드!O24)&gt;0,MAX(B$2:$B299)+1,"")</f>
        <v/>
      </c>
      <c r="C300" s="101" t="str">
        <f ca="1">IF(LEN(OFFSET(회계코드!$A$5,19,A300-1,,))&gt;0,"  "&amp;OFFSET(회계코드!$A$5,19,A300-1,,),"")</f>
        <v/>
      </c>
      <c r="D300" s="47"/>
      <c r="E300" s="100"/>
      <c r="F300" s="104" t="str">
        <f>IF(LEN(회계코드!O49)&gt;0,MAX(F$2:$F299)+1,"")</f>
        <v/>
      </c>
      <c r="G300" s="101" t="str">
        <f ca="1">IF(LEN(OFFSET(회계코드!$A$30,19,A300-1,,))&gt;0,"  "&amp;OFFSET(회계코드!$A$30,19,A300-1,,),"")</f>
        <v/>
      </c>
      <c r="H300" s="47"/>
      <c r="I300" s="100"/>
    </row>
    <row r="301" spans="1:9">
      <c r="A301" s="47">
        <f t="shared" si="4"/>
        <v>15</v>
      </c>
      <c r="B301" s="105" t="str">
        <f>IF(LEN(회계코드!O25)&gt;0,MAX(B$2:$B300)+1,"")</f>
        <v/>
      </c>
      <c r="C301" s="101" t="str">
        <f ca="1">IF(LEN(OFFSET(회계코드!$A$5,20,A301-1,,))&gt;0,"  "&amp;OFFSET(회계코드!$A$5,20,A301-1,,),"")</f>
        <v/>
      </c>
      <c r="D301" s="47"/>
      <c r="E301" s="100"/>
      <c r="F301" s="104" t="str">
        <f>IF(LEN(회계코드!O50)&gt;0,MAX(F$2:$F300)+1,"")</f>
        <v/>
      </c>
      <c r="G301" s="101" t="str">
        <f ca="1">IF(LEN(OFFSET(회계코드!$A$30,20,A301-1,,))&gt;0,"  "&amp;OFFSET(회계코드!$A$30,20,A301-1,,),"")</f>
        <v/>
      </c>
      <c r="H301" s="47"/>
      <c r="I301" s="100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pane ySplit="1" topLeftCell="A17" activePane="bottomLeft" state="frozen"/>
      <selection pane="bottomLeft" activeCell="A22" sqref="A22"/>
    </sheetView>
  </sheetViews>
  <sheetFormatPr defaultRowHeight="20.100000000000001" customHeight="1"/>
  <cols>
    <col min="1" max="1" width="12.69921875" style="79" customWidth="1"/>
    <col min="2" max="2" width="14" style="79" customWidth="1"/>
    <col min="3" max="3" width="75.09765625" customWidth="1"/>
    <col min="4" max="4" width="10.09765625" style="1" customWidth="1"/>
    <col min="5" max="5" width="45.3984375" customWidth="1"/>
  </cols>
  <sheetData>
    <row r="1" spans="1:5" s="1" customFormat="1" ht="20.100000000000001" customHeight="1">
      <c r="A1" s="130" t="s">
        <v>92</v>
      </c>
      <c r="B1" s="130" t="s">
        <v>106</v>
      </c>
      <c r="C1" s="131" t="s">
        <v>93</v>
      </c>
      <c r="D1" s="131" t="s">
        <v>94</v>
      </c>
      <c r="E1" s="131" t="s">
        <v>96</v>
      </c>
    </row>
    <row r="2" spans="1:5" ht="20.100000000000001" customHeight="1">
      <c r="A2" s="79">
        <v>44025</v>
      </c>
      <c r="B2" s="79" t="s">
        <v>107</v>
      </c>
      <c r="C2" t="s">
        <v>113</v>
      </c>
      <c r="D2" s="1" t="s">
        <v>95</v>
      </c>
    </row>
    <row r="3" spans="1:5" ht="20.100000000000001" customHeight="1">
      <c r="A3" s="79">
        <v>44025</v>
      </c>
      <c r="B3" s="79" t="s">
        <v>107</v>
      </c>
      <c r="C3" t="s">
        <v>114</v>
      </c>
      <c r="D3" s="1" t="s">
        <v>95</v>
      </c>
    </row>
    <row r="4" spans="1:5" ht="20.100000000000001" customHeight="1">
      <c r="A4" s="79">
        <v>44025</v>
      </c>
      <c r="B4" s="79" t="s">
        <v>107</v>
      </c>
      <c r="C4" t="s">
        <v>115</v>
      </c>
      <c r="D4" s="1" t="s">
        <v>95</v>
      </c>
    </row>
    <row r="5" spans="1:5" ht="20.100000000000001" customHeight="1">
      <c r="A5" s="79">
        <v>44025</v>
      </c>
      <c r="B5" s="79" t="s">
        <v>108</v>
      </c>
      <c r="C5" t="s">
        <v>116</v>
      </c>
      <c r="D5" s="1" t="s">
        <v>95</v>
      </c>
    </row>
    <row r="6" spans="1:5" ht="20.100000000000001" customHeight="1">
      <c r="A6" s="79">
        <v>44025</v>
      </c>
      <c r="B6" s="79" t="s">
        <v>109</v>
      </c>
      <c r="C6" t="s">
        <v>117</v>
      </c>
      <c r="D6" s="1" t="s">
        <v>95</v>
      </c>
    </row>
    <row r="7" spans="1:5" ht="20.100000000000001" customHeight="1">
      <c r="A7" s="79">
        <v>44025</v>
      </c>
      <c r="B7" s="79" t="s">
        <v>109</v>
      </c>
      <c r="C7" t="s">
        <v>118</v>
      </c>
      <c r="D7" s="1" t="s">
        <v>95</v>
      </c>
    </row>
    <row r="8" spans="1:5" ht="20.100000000000001" customHeight="1">
      <c r="A8" s="79">
        <v>44025</v>
      </c>
      <c r="B8" s="79" t="s">
        <v>110</v>
      </c>
      <c r="C8" t="s">
        <v>119</v>
      </c>
      <c r="D8" s="1" t="s">
        <v>95</v>
      </c>
    </row>
    <row r="9" spans="1:5" ht="20.100000000000001" customHeight="1">
      <c r="A9" s="79">
        <v>44229</v>
      </c>
      <c r="B9" s="79" t="s">
        <v>109</v>
      </c>
      <c r="C9" t="s">
        <v>120</v>
      </c>
      <c r="D9" s="1" t="s">
        <v>95</v>
      </c>
      <c r="E9" t="s">
        <v>103</v>
      </c>
    </row>
    <row r="10" spans="1:5" ht="20.100000000000001" customHeight="1">
      <c r="A10" s="79">
        <v>44229</v>
      </c>
      <c r="B10" s="79" t="s">
        <v>107</v>
      </c>
      <c r="C10" t="s">
        <v>104</v>
      </c>
      <c r="D10" s="1" t="s">
        <v>95</v>
      </c>
    </row>
    <row r="11" spans="1:5" ht="20.100000000000001" customHeight="1">
      <c r="A11" s="79">
        <v>44229</v>
      </c>
      <c r="B11" s="79" t="s">
        <v>111</v>
      </c>
      <c r="C11" t="s">
        <v>121</v>
      </c>
      <c r="D11" s="1" t="s">
        <v>95</v>
      </c>
      <c r="E11" t="s">
        <v>105</v>
      </c>
    </row>
    <row r="12" spans="1:5" ht="20.100000000000001" customHeight="1">
      <c r="A12" s="79">
        <v>44229</v>
      </c>
      <c r="B12" s="79" t="s">
        <v>112</v>
      </c>
      <c r="C12" t="s">
        <v>123</v>
      </c>
      <c r="D12" s="1" t="s">
        <v>95</v>
      </c>
      <c r="E12" t="s">
        <v>128</v>
      </c>
    </row>
    <row r="13" spans="1:5" ht="20.100000000000001" customHeight="1">
      <c r="A13" s="79">
        <v>44229</v>
      </c>
      <c r="B13" s="79" t="s">
        <v>109</v>
      </c>
      <c r="C13" t="s">
        <v>122</v>
      </c>
      <c r="D13" s="1" t="s">
        <v>95</v>
      </c>
      <c r="E13" t="s">
        <v>128</v>
      </c>
    </row>
    <row r="14" spans="1:5" ht="20.100000000000001" customHeight="1">
      <c r="A14" s="79">
        <v>44538</v>
      </c>
      <c r="B14" s="79" t="s">
        <v>107</v>
      </c>
      <c r="C14" t="s">
        <v>124</v>
      </c>
      <c r="D14" s="1" t="s">
        <v>95</v>
      </c>
      <c r="E14" t="s">
        <v>125</v>
      </c>
    </row>
    <row r="15" spans="1:5" ht="20.100000000000001" customHeight="1">
      <c r="A15" s="79">
        <v>44549</v>
      </c>
      <c r="B15" s="79" t="s">
        <v>107</v>
      </c>
      <c r="C15" t="s">
        <v>127</v>
      </c>
      <c r="D15" s="1" t="s">
        <v>95</v>
      </c>
    </row>
    <row r="16" spans="1:5" ht="20.100000000000001" customHeight="1">
      <c r="A16" s="79">
        <v>44559</v>
      </c>
      <c r="B16" s="79" t="s">
        <v>133</v>
      </c>
      <c r="C16" t="s">
        <v>134</v>
      </c>
      <c r="D16" s="1" t="s">
        <v>95</v>
      </c>
    </row>
    <row r="17" spans="1:4" ht="20.100000000000001" customHeight="1">
      <c r="A17" s="79">
        <v>44597</v>
      </c>
      <c r="B17" s="79" t="s">
        <v>141</v>
      </c>
      <c r="C17" t="s">
        <v>142</v>
      </c>
      <c r="D17" s="1" t="s">
        <v>95</v>
      </c>
    </row>
    <row r="18" spans="1:4" ht="20.100000000000001" customHeight="1">
      <c r="A18" s="79">
        <v>45626</v>
      </c>
      <c r="B18" s="79" t="s">
        <v>165</v>
      </c>
      <c r="C18" t="s">
        <v>166</v>
      </c>
      <c r="D18" s="1" t="s">
        <v>95</v>
      </c>
    </row>
    <row r="19" spans="1:4" ht="20.100000000000001" customHeight="1">
      <c r="A19" s="79">
        <v>45626</v>
      </c>
      <c r="B19" s="79" t="s">
        <v>165</v>
      </c>
      <c r="C19" t="s">
        <v>167</v>
      </c>
      <c r="D19" s="1" t="s">
        <v>95</v>
      </c>
    </row>
    <row r="20" spans="1:4" ht="20.100000000000001" customHeight="1">
      <c r="A20" s="79">
        <v>45626</v>
      </c>
      <c r="B20" s="79" t="s">
        <v>168</v>
      </c>
      <c r="C20" t="s">
        <v>169</v>
      </c>
      <c r="D20" s="1" t="s">
        <v>95</v>
      </c>
    </row>
    <row r="21" spans="1:4" ht="20.100000000000001" customHeight="1">
      <c r="A21" s="79">
        <v>45941</v>
      </c>
      <c r="B21" s="79" t="s">
        <v>199</v>
      </c>
      <c r="C21" t="s">
        <v>200</v>
      </c>
      <c r="D21" s="1" t="s">
        <v>95</v>
      </c>
    </row>
    <row r="22" spans="1:4" ht="20.100000000000001" customHeight="1">
      <c r="A22" s="79">
        <v>46001</v>
      </c>
      <c r="B22" s="79" t="s">
        <v>209</v>
      </c>
      <c r="C22" t="s">
        <v>210</v>
      </c>
      <c r="D22" s="1" t="s">
        <v>95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0" sqref="E20"/>
    </sheetView>
  </sheetViews>
  <sheetFormatPr defaultRowHeight="17.399999999999999"/>
  <cols>
    <col min="1" max="1" width="9.8984375" style="1" customWidth="1"/>
    <col min="2" max="2" width="14.8984375" style="1" customWidth="1"/>
    <col min="3" max="3" width="14.69921875" style="1" customWidth="1"/>
    <col min="4" max="4" width="13.59765625" customWidth="1"/>
    <col min="5" max="5" width="10.8984375" customWidth="1"/>
    <col min="6" max="6" width="13.8984375" customWidth="1"/>
    <col min="7" max="7" width="14.59765625" customWidth="1"/>
    <col min="8" max="8" width="10.8984375" customWidth="1"/>
  </cols>
  <sheetData>
    <row r="1" spans="1:7">
      <c r="A1" s="1" t="s">
        <v>139</v>
      </c>
      <c r="C1" s="1">
        <f>COUNTIF($C$2:$C$21,"*?")</f>
        <v>3</v>
      </c>
      <c r="E1" s="1" t="s">
        <v>140</v>
      </c>
      <c r="F1" s="1"/>
      <c r="G1" s="1">
        <f>COUNTIF($G$2:$G$21,"*?")</f>
        <v>0</v>
      </c>
    </row>
    <row r="2" spans="1:7">
      <c r="A2" s="1">
        <f>IF(ISNUMBER(SEARCH(A$1,B2)),MAX($A$1:$A1)+1,0)</f>
        <v>1</v>
      </c>
      <c r="B2" s="1" t="str">
        <f>회계코드!$C6</f>
        <v>주일헌금</v>
      </c>
      <c r="C2" s="1" t="str">
        <f>IFERROR(VLOOKUP(ROWS($C$2:C2),$A$2:$B$21,2,FALSE),"")</f>
        <v>주일헌금</v>
      </c>
      <c r="E2" s="1">
        <f>IF(ISNUMBER(SEARCH(E$1,F2)),MAX($E$1:$E1)+1,0)</f>
        <v>0</v>
      </c>
      <c r="F2" s="1" t="str">
        <f>회계코드!$C6</f>
        <v>주일헌금</v>
      </c>
      <c r="G2" s="1" t="str">
        <f>IFERROR(VLOOKUP(ROWS($G$2:G2),$E$2:$F$21,2,FALSE),"")</f>
        <v/>
      </c>
    </row>
    <row r="3" spans="1:7">
      <c r="A3" s="1">
        <f>IF(ISNUMBER(SEARCH(A$1,B3)),MAX($A$1:$A2)+1,0)</f>
        <v>2</v>
      </c>
      <c r="B3" s="1" t="str">
        <f>회계코드!$C7</f>
        <v>감사헌금</v>
      </c>
      <c r="C3" s="1" t="str">
        <f>IFERROR(VLOOKUP(ROWS($C$2:C3),$A$2:$B$21,2,FALSE),"")</f>
        <v>감사헌금</v>
      </c>
      <c r="E3" s="1">
        <f>IF(ISNUMBER(SEARCH(E$1,F3)),MAX($E$1:$E2)+1,0)</f>
        <v>0</v>
      </c>
      <c r="F3" s="1" t="str">
        <f>회계코드!$C7</f>
        <v>감사헌금</v>
      </c>
      <c r="G3" s="1" t="str">
        <f>IFERROR(VLOOKUP(ROWS($G$2:G3),$E$2:$F$21,2,FALSE),"")</f>
        <v/>
      </c>
    </row>
    <row r="4" spans="1:7">
      <c r="A4" s="1">
        <f>IF(ISNUMBER(SEARCH(A$1,B4)),MAX($A$1:$A3)+1,0)</f>
        <v>0</v>
      </c>
      <c r="B4" s="1" t="str">
        <f>회계코드!$C8</f>
        <v>십일조</v>
      </c>
      <c r="C4" s="1" t="str">
        <f>IFERROR(VLOOKUP(ROWS($C$2:C4),$A$2:$B$21,2,FALSE),"")</f>
        <v>절기헌금</v>
      </c>
      <c r="E4" s="1">
        <f>IF(ISNUMBER(SEARCH(E$1,F4)),MAX($E$1:$E3)+1,0)</f>
        <v>0</v>
      </c>
      <c r="F4" s="1" t="str">
        <f>회계코드!$C8</f>
        <v>십일조</v>
      </c>
      <c r="G4" s="1" t="str">
        <f>IFERROR(VLOOKUP(ROWS($G$2:G4),$E$2:$F$21,2,FALSE),"")</f>
        <v/>
      </c>
    </row>
    <row r="5" spans="1:7">
      <c r="A5" s="1">
        <f>IF(ISNUMBER(SEARCH(A$1,B5)),MAX($A$1:$A4)+1,0)</f>
        <v>3</v>
      </c>
      <c r="B5" s="1" t="str">
        <f>회계코드!$C9</f>
        <v>절기헌금</v>
      </c>
      <c r="C5" s="1" t="str">
        <f>IFERROR(VLOOKUP(ROWS($C$2:C5),$A$2:$B$21,2,FALSE),"")</f>
        <v/>
      </c>
      <c r="E5" s="1">
        <f>IF(ISNUMBER(SEARCH(E$1,F5)),MAX($E$1:$E4)+1,0)</f>
        <v>0</v>
      </c>
      <c r="F5" s="1" t="str">
        <f>회계코드!$C9</f>
        <v>절기헌금</v>
      </c>
      <c r="G5" s="1" t="str">
        <f>IFERROR(VLOOKUP(ROWS($G$2:G5),$E$2:$F$21,2,FALSE),"")</f>
        <v/>
      </c>
    </row>
    <row r="6" spans="1:7">
      <c r="A6" s="1">
        <f>IF(ISNUMBER(SEARCH(A$1,B6)),MAX($A$1:$A5)+1,0)</f>
        <v>0</v>
      </c>
      <c r="B6" s="1">
        <f>회계코드!$C10</f>
        <v>0</v>
      </c>
      <c r="C6" s="1" t="str">
        <f>IFERROR(VLOOKUP(ROWS($C$2:C6),$A$2:$B$21,2,FALSE),"")</f>
        <v/>
      </c>
      <c r="E6" s="1">
        <f>IF(ISNUMBER(SEARCH(E$1,F6)),MAX($E$1:$E5)+1,0)</f>
        <v>0</v>
      </c>
      <c r="F6" s="1">
        <f>회계코드!$C10</f>
        <v>0</v>
      </c>
      <c r="G6" s="1" t="str">
        <f>IFERROR(VLOOKUP(ROWS($G$2:G6),$E$2:$F$21,2,FALSE),"")</f>
        <v/>
      </c>
    </row>
    <row r="7" spans="1:7">
      <c r="A7" s="1">
        <f>IF(ISNUMBER(SEARCH(A$1,B7)),MAX($A$1:$A6)+1,0)</f>
        <v>0</v>
      </c>
      <c r="B7" s="1">
        <f>회계코드!$C11</f>
        <v>0</v>
      </c>
      <c r="C7" s="1" t="str">
        <f>IFERROR(VLOOKUP(ROWS($C$2:C7),$A$2:$B$21,2,FALSE),"")</f>
        <v/>
      </c>
      <c r="E7" s="1">
        <f>IF(ISNUMBER(SEARCH(E$1,F7)),MAX($E$1:$E6)+1,0)</f>
        <v>0</v>
      </c>
      <c r="F7" s="1">
        <f>회계코드!$C11</f>
        <v>0</v>
      </c>
      <c r="G7" s="1" t="str">
        <f>IFERROR(VLOOKUP(ROWS($G$2:G7),$E$2:$F$21,2,FALSE),"")</f>
        <v/>
      </c>
    </row>
    <row r="8" spans="1:7">
      <c r="A8" s="1">
        <f>IF(ISNUMBER(SEARCH(A$1,B8)),MAX($A$1:$A7)+1,0)</f>
        <v>0</v>
      </c>
      <c r="B8" s="1">
        <f>회계코드!$C12</f>
        <v>0</v>
      </c>
      <c r="C8" s="1" t="str">
        <f>IFERROR(VLOOKUP(ROWS($C$2:C8),$A$2:$B$21,2,FALSE),"")</f>
        <v/>
      </c>
      <c r="E8" s="1">
        <f>IF(ISNUMBER(SEARCH(E$1,F8)),MAX($E$1:$E7)+1,0)</f>
        <v>0</v>
      </c>
      <c r="F8" s="1">
        <f>회계코드!$C12</f>
        <v>0</v>
      </c>
      <c r="G8" s="1" t="str">
        <f>IFERROR(VLOOKUP(ROWS($G$2:G8),$E$2:$F$21,2,FALSE),"")</f>
        <v/>
      </c>
    </row>
    <row r="9" spans="1:7">
      <c r="A9" s="1">
        <f>IF(ISNUMBER(SEARCH(A$1,B9)),MAX($A$1:$A8)+1,0)</f>
        <v>0</v>
      </c>
      <c r="B9" s="1">
        <f>회계코드!$C13</f>
        <v>0</v>
      </c>
      <c r="C9" s="1" t="str">
        <f>IFERROR(VLOOKUP(ROWS($C$2:C9),$A$2:$B$21,2,FALSE),"")</f>
        <v/>
      </c>
      <c r="E9" s="1">
        <f>IF(ISNUMBER(SEARCH(E$1,F9)),MAX($E$1:$E8)+1,0)</f>
        <v>0</v>
      </c>
      <c r="F9" s="1">
        <f>회계코드!$C13</f>
        <v>0</v>
      </c>
      <c r="G9" s="1" t="str">
        <f>IFERROR(VLOOKUP(ROWS($G$2:G9),$E$2:$F$21,2,FALSE),"")</f>
        <v/>
      </c>
    </row>
    <row r="10" spans="1:7">
      <c r="A10" s="1">
        <f>IF(ISNUMBER(SEARCH(A$1,B10)),MAX($A$1:$A9)+1,0)</f>
        <v>0</v>
      </c>
      <c r="B10" s="1">
        <f>회계코드!$C14</f>
        <v>0</v>
      </c>
      <c r="C10" s="1" t="str">
        <f>IFERROR(VLOOKUP(ROWS($C$2:C10),$A$2:$B$21,2,FALSE),"")</f>
        <v/>
      </c>
      <c r="E10" s="1">
        <f>IF(ISNUMBER(SEARCH(E$1,F10)),MAX($E$1:$E9)+1,0)</f>
        <v>0</v>
      </c>
      <c r="F10" s="1">
        <f>회계코드!$C14</f>
        <v>0</v>
      </c>
      <c r="G10" s="1" t="str">
        <f>IFERROR(VLOOKUP(ROWS($G$2:G10),$E$2:$F$21,2,FALSE),"")</f>
        <v/>
      </c>
    </row>
    <row r="11" spans="1:7">
      <c r="A11" s="1">
        <f>IF(ISNUMBER(SEARCH(A$1,B11)),MAX($A$1:$A10)+1,0)</f>
        <v>0</v>
      </c>
      <c r="B11" s="1">
        <f>회계코드!$C15</f>
        <v>0</v>
      </c>
      <c r="C11" s="1" t="str">
        <f>IFERROR(VLOOKUP(ROWS($C$2:C11),$A$2:$B$21,2,FALSE),"")</f>
        <v/>
      </c>
      <c r="E11" s="1">
        <f>IF(ISNUMBER(SEARCH(E$1,F11)),MAX($E$1:$E10)+1,0)</f>
        <v>0</v>
      </c>
      <c r="F11" s="1">
        <f>회계코드!$C15</f>
        <v>0</v>
      </c>
      <c r="G11" s="1" t="str">
        <f>IFERROR(VLOOKUP(ROWS($G$2:G11),$E$2:$F$21,2,FALSE),"")</f>
        <v/>
      </c>
    </row>
    <row r="12" spans="1:7">
      <c r="A12" s="1">
        <f>IF(ISNUMBER(SEARCH(A$1,B12)),MAX($A$1:$A11)+1,0)</f>
        <v>0</v>
      </c>
      <c r="B12" s="1">
        <f>회계코드!$C16</f>
        <v>0</v>
      </c>
      <c r="C12" s="1" t="str">
        <f>IFERROR(VLOOKUP(ROWS($C$2:C12),$A$2:$B$21,2,FALSE),"")</f>
        <v/>
      </c>
      <c r="E12" s="1">
        <f>IF(ISNUMBER(SEARCH(E$1,F12)),MAX($E$1:$E11)+1,0)</f>
        <v>0</v>
      </c>
      <c r="F12" s="1">
        <f>회계코드!$C16</f>
        <v>0</v>
      </c>
      <c r="G12" s="1" t="str">
        <f>IFERROR(VLOOKUP(ROWS($G$2:G12),$E$2:$F$21,2,FALSE),"")</f>
        <v/>
      </c>
    </row>
    <row r="13" spans="1:7">
      <c r="A13" s="1">
        <f>IF(ISNUMBER(SEARCH(A$1,B13)),MAX($A$1:$A12)+1,0)</f>
        <v>0</v>
      </c>
      <c r="B13" s="1">
        <f>회계코드!$C17</f>
        <v>0</v>
      </c>
      <c r="C13" s="1" t="str">
        <f>IFERROR(VLOOKUP(ROWS($C$2:C13),$A$2:$B$21,2,FALSE),"")</f>
        <v/>
      </c>
      <c r="E13" s="1">
        <f>IF(ISNUMBER(SEARCH(E$1,F13)),MAX($E$1:$E12)+1,0)</f>
        <v>0</v>
      </c>
      <c r="F13" s="1">
        <f>회계코드!$C17</f>
        <v>0</v>
      </c>
      <c r="G13" s="1" t="str">
        <f>IFERROR(VLOOKUP(ROWS($G$2:G13),$E$2:$F$21,2,FALSE),"")</f>
        <v/>
      </c>
    </row>
    <row r="14" spans="1:7">
      <c r="A14" s="1">
        <f>IF(ISNUMBER(SEARCH(A$1,B14)),MAX($A$1:$A13)+1,0)</f>
        <v>0</v>
      </c>
      <c r="B14" s="1">
        <f>회계코드!$C18</f>
        <v>0</v>
      </c>
      <c r="C14" s="1" t="str">
        <f>IFERROR(VLOOKUP(ROWS($C$2:C14),$A$2:$B$21,2,FALSE),"")</f>
        <v/>
      </c>
      <c r="E14" s="1">
        <f>IF(ISNUMBER(SEARCH(E$1,F14)),MAX($E$1:$E13)+1,0)</f>
        <v>0</v>
      </c>
      <c r="F14" s="1">
        <f>회계코드!$C18</f>
        <v>0</v>
      </c>
      <c r="G14" s="1" t="str">
        <f>IFERROR(VLOOKUP(ROWS($G$2:G14),$E$2:$F$21,2,FALSE),"")</f>
        <v/>
      </c>
    </row>
    <row r="15" spans="1:7">
      <c r="A15" s="1">
        <f>IF(ISNUMBER(SEARCH(A$1,B15)),MAX($A$1:$A14)+1,0)</f>
        <v>0</v>
      </c>
      <c r="B15" s="1">
        <f>회계코드!$C19</f>
        <v>0</v>
      </c>
      <c r="C15" s="1" t="str">
        <f>IFERROR(VLOOKUP(ROWS($C$2:C15),$A$2:$B$21,2,FALSE),"")</f>
        <v/>
      </c>
      <c r="E15" s="1">
        <f>IF(ISNUMBER(SEARCH(E$1,F15)),MAX($E$1:$E14)+1,0)</f>
        <v>0</v>
      </c>
      <c r="F15" s="1">
        <f>회계코드!$C19</f>
        <v>0</v>
      </c>
      <c r="G15" s="1" t="str">
        <f>IFERROR(VLOOKUP(ROWS($G$2:G15),$E$2:$F$21,2,FALSE),"")</f>
        <v/>
      </c>
    </row>
    <row r="16" spans="1:7">
      <c r="A16" s="1">
        <f>IF(ISNUMBER(SEARCH(A$1,B16)),MAX($A$1:$A15)+1,0)</f>
        <v>0</v>
      </c>
      <c r="B16" s="1">
        <f>회계코드!$C20</f>
        <v>0</v>
      </c>
      <c r="C16" s="1" t="str">
        <f>IFERROR(VLOOKUP(ROWS($C$2:C16),$A$2:$B$21,2,FALSE),"")</f>
        <v/>
      </c>
      <c r="E16" s="1">
        <f>IF(ISNUMBER(SEARCH(E$1,F16)),MAX($E$1:$E15)+1,0)</f>
        <v>0</v>
      </c>
      <c r="F16" s="1">
        <f>회계코드!$C20</f>
        <v>0</v>
      </c>
      <c r="G16" s="1" t="str">
        <f>IFERROR(VLOOKUP(ROWS($G$2:G16),$E$2:$F$21,2,FALSE),"")</f>
        <v/>
      </c>
    </row>
    <row r="17" spans="1:7">
      <c r="A17" s="1">
        <f>IF(ISNUMBER(SEARCH(A$1,B17)),MAX($A$1:$A16)+1,0)</f>
        <v>0</v>
      </c>
      <c r="B17" s="1">
        <f>회계코드!$C21</f>
        <v>0</v>
      </c>
      <c r="C17" s="1" t="str">
        <f>IFERROR(VLOOKUP(ROWS($C$2:C17),$A$2:$B$21,2,FALSE),"")</f>
        <v/>
      </c>
      <c r="E17" s="1">
        <f>IF(ISNUMBER(SEARCH(E$1,F17)),MAX($E$1:$E16)+1,0)</f>
        <v>0</v>
      </c>
      <c r="F17" s="1">
        <f>회계코드!$C21</f>
        <v>0</v>
      </c>
      <c r="G17" s="1" t="str">
        <f>IFERROR(VLOOKUP(ROWS($G$2:G17),$E$2:$F$21,2,FALSE),"")</f>
        <v/>
      </c>
    </row>
    <row r="18" spans="1:7">
      <c r="A18" s="1">
        <f>IF(ISNUMBER(SEARCH(A$1,B18)),MAX($A$1:$A17)+1,0)</f>
        <v>0</v>
      </c>
      <c r="B18" s="1">
        <f>회계코드!$C22</f>
        <v>0</v>
      </c>
      <c r="C18" s="1" t="str">
        <f>IFERROR(VLOOKUP(ROWS($C$2:C18),$A$2:$B$21,2,FALSE),"")</f>
        <v/>
      </c>
      <c r="E18" s="1">
        <f>IF(ISNUMBER(SEARCH(E$1,F18)),MAX($E$1:$E17)+1,0)</f>
        <v>0</v>
      </c>
      <c r="F18" s="1">
        <f>회계코드!$C22</f>
        <v>0</v>
      </c>
      <c r="G18" s="1" t="str">
        <f>IFERROR(VLOOKUP(ROWS($G$2:G18),$E$2:$F$21,2,FALSE),"")</f>
        <v/>
      </c>
    </row>
    <row r="19" spans="1:7">
      <c r="A19" s="1">
        <f>IF(ISNUMBER(SEARCH(A$1,B19)),MAX($A$1:$A18)+1,0)</f>
        <v>0</v>
      </c>
      <c r="B19" s="1">
        <f>회계코드!$C23</f>
        <v>0</v>
      </c>
      <c r="C19" s="1" t="str">
        <f>IFERROR(VLOOKUP(ROWS($C$2:C19),$A$2:$B$21,2,FALSE),"")</f>
        <v/>
      </c>
      <c r="E19" s="1">
        <f>IF(ISNUMBER(SEARCH(E$1,F19)),MAX($E$1:$E18)+1,0)</f>
        <v>0</v>
      </c>
      <c r="F19" s="1">
        <f>회계코드!$C23</f>
        <v>0</v>
      </c>
      <c r="G19" s="1" t="str">
        <f>IFERROR(VLOOKUP(ROWS($G$2:G19),$E$2:$F$21,2,FALSE),"")</f>
        <v/>
      </c>
    </row>
    <row r="20" spans="1:7">
      <c r="A20" s="1">
        <f>IF(ISNUMBER(SEARCH(A$1,B20)),MAX($A$1:$A19)+1,0)</f>
        <v>0</v>
      </c>
      <c r="B20" s="1">
        <f>회계코드!$C24</f>
        <v>0</v>
      </c>
      <c r="C20" s="1" t="str">
        <f>IFERROR(VLOOKUP(ROWS($C$2:C20),$A$2:$B$21,2,FALSE),"")</f>
        <v/>
      </c>
      <c r="E20" s="1">
        <f>IF(ISNUMBER(SEARCH(E$1,F20)),MAX($E$1:$E19)+1,0)</f>
        <v>0</v>
      </c>
      <c r="F20" s="1">
        <f>회계코드!$C24</f>
        <v>0</v>
      </c>
      <c r="G20" s="1" t="str">
        <f>IFERROR(VLOOKUP(ROWS($G$2:G20),$E$2:$F$21,2,FALSE),"")</f>
        <v/>
      </c>
    </row>
    <row r="21" spans="1:7">
      <c r="A21" s="1">
        <f>IF(ISNUMBER(SEARCH(A$1,B21)),MAX($A$1:$A20)+1,0)</f>
        <v>0</v>
      </c>
      <c r="B21" s="1">
        <f>회계코드!$C25</f>
        <v>0</v>
      </c>
      <c r="C21" s="1" t="str">
        <f>IFERROR(VLOOKUP(ROWS($C$2:C21),$A$2:$B$21,2,FALSE),"")</f>
        <v/>
      </c>
      <c r="E21" s="1">
        <f>IF(ISNUMBER(SEARCH(E$1,F21)),MAX($E$1:$E20)+1,0)</f>
        <v>0</v>
      </c>
      <c r="F21" s="1">
        <f>회계코드!$C25</f>
        <v>0</v>
      </c>
      <c r="G21" s="1" t="str">
        <f>IFERROR(VLOOKUP(ROWS($G$2:G21),$E$2:$F$21,2,FALSE),"")</f>
        <v/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5"/>
  <sheetViews>
    <sheetView tabSelected="1" zoomScale="130" zoomScaleNormal="130" zoomScaleSheetLayoutView="100" workbookViewId="0">
      <selection activeCell="O14" sqref="O14:R14"/>
    </sheetView>
  </sheetViews>
  <sheetFormatPr defaultRowHeight="20.100000000000001" customHeight="1"/>
  <cols>
    <col min="1" max="1" width="4.19921875" style="287" customWidth="1"/>
    <col min="2" max="2" width="4.09765625" style="287" customWidth="1"/>
    <col min="3" max="10" width="4.09765625" style="292" customWidth="1"/>
    <col min="11" max="22" width="4.09765625" style="293" customWidth="1"/>
    <col min="23" max="26" width="9" style="1" hidden="1" customWidth="1"/>
  </cols>
  <sheetData>
    <row r="1" spans="1:28" ht="18" customHeight="1">
      <c r="A1" s="289"/>
      <c r="B1" s="289"/>
      <c r="C1" s="302"/>
      <c r="D1" s="302"/>
      <c r="E1" s="302"/>
      <c r="F1" s="302"/>
      <c r="G1" s="302"/>
      <c r="H1" s="302"/>
      <c r="I1" s="302"/>
      <c r="J1" s="302"/>
      <c r="K1" s="323" t="str">
        <f>회계년도&amp;"년"</f>
        <v>2025년</v>
      </c>
      <c r="L1" s="323"/>
      <c r="M1" s="323"/>
      <c r="N1" s="306">
        <v>1</v>
      </c>
      <c r="O1" s="306"/>
      <c r="P1"/>
      <c r="Q1" s="319" t="str">
        <f>결재란1</f>
        <v>회계</v>
      </c>
      <c r="R1" s="317"/>
      <c r="S1" s="317" t="str">
        <f>결재란2</f>
        <v>총무</v>
      </c>
      <c r="T1" s="317"/>
      <c r="U1" s="317" t="str">
        <f>결재란3</f>
        <v>부장</v>
      </c>
      <c r="V1" s="318"/>
      <c r="AB1" s="301" t="s">
        <v>211</v>
      </c>
    </row>
    <row r="2" spans="1:28" ht="42.75" customHeight="1" thickBot="1">
      <c r="A2" s="288"/>
      <c r="B2" s="288"/>
      <c r="C2" s="331" t="s">
        <v>206</v>
      </c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/>
      <c r="Q2" s="320"/>
      <c r="R2" s="321"/>
      <c r="S2" s="321"/>
      <c r="T2" s="321"/>
      <c r="U2" s="321"/>
      <c r="V2" s="322"/>
    </row>
    <row r="3" spans="1:28" ht="6.75" customHeight="1" thickTop="1">
      <c r="A3" s="288"/>
      <c r="B3" s="288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/>
      <c r="Q3" s="1"/>
      <c r="R3" s="1"/>
      <c r="S3" s="1"/>
      <c r="T3" s="1"/>
      <c r="U3" s="1"/>
      <c r="V3" s="1"/>
    </row>
    <row r="4" spans="1:28" ht="18" customHeight="1" thickBot="1">
      <c r="A4" s="324" t="str">
        <f>교회명&amp;" "&amp;부서명</f>
        <v>대구동부교회 유치부</v>
      </c>
      <c r="B4" s="324"/>
      <c r="C4" s="324"/>
      <c r="D4" s="324"/>
      <c r="E4" s="324"/>
      <c r="F4" s="324"/>
      <c r="G4" s="324"/>
      <c r="H4" s="324"/>
      <c r="I4" s="324"/>
      <c r="J4" s="324"/>
      <c r="K4"/>
      <c r="L4"/>
      <c r="M4"/>
      <c r="N4"/>
      <c r="O4"/>
      <c r="P4"/>
      <c r="Q4"/>
      <c r="R4"/>
      <c r="S4"/>
      <c r="T4"/>
      <c r="U4"/>
      <c r="V4"/>
    </row>
    <row r="5" spans="1:28" s="1" customFormat="1" ht="20.100000000000001" customHeight="1" thickTop="1" thickBot="1">
      <c r="A5" s="294" t="s">
        <v>10</v>
      </c>
      <c r="B5" s="295" t="s">
        <v>205</v>
      </c>
      <c r="C5" s="303" t="s">
        <v>207</v>
      </c>
      <c r="D5" s="304"/>
      <c r="E5" s="304"/>
      <c r="F5" s="304"/>
      <c r="G5" s="304"/>
      <c r="H5" s="304"/>
      <c r="I5" s="304"/>
      <c r="J5" s="305"/>
      <c r="K5" s="316" t="s">
        <v>3</v>
      </c>
      <c r="L5" s="304"/>
      <c r="M5" s="304"/>
      <c r="N5" s="304"/>
      <c r="O5" s="304" t="s">
        <v>4</v>
      </c>
      <c r="P5" s="304"/>
      <c r="Q5" s="304"/>
      <c r="R5" s="304"/>
      <c r="S5" s="304" t="s">
        <v>35</v>
      </c>
      <c r="T5" s="304"/>
      <c r="U5" s="304"/>
      <c r="V5" s="315"/>
    </row>
    <row r="6" spans="1:28" ht="20.100000000000001" customHeight="1" thickTop="1">
      <c r="A6" s="296">
        <f ca="1">IF(X6="N/A","",MONTH(INDEX(회계장부!$A:$A,X6,1)))</f>
        <v>1</v>
      </c>
      <c r="B6" s="297">
        <f ca="1">IF(X6="N/A","",DAY(INDEX(회계장부!$A:$A,X6,1)))</f>
        <v>1</v>
      </c>
      <c r="C6" s="328" t="str">
        <f ca="1">IF(ISNUMBER(Y6),INDEX(회계장부!$B:$B,Y6,1),IF(Y6="N/A","",Y6))</f>
        <v>전년도이월금</v>
      </c>
      <c r="D6" s="329"/>
      <c r="E6" s="329"/>
      <c r="F6" s="329"/>
      <c r="G6" s="329"/>
      <c r="H6" s="329"/>
      <c r="I6" s="329"/>
      <c r="J6" s="330"/>
      <c r="K6" s="312" t="str">
        <f ca="1">IF(ISNUMBER(Y6),TEXT(INDEX(회계장부!$C:$C,Y6,1),"#,###"),IF(Y6="월계",INDEX(월별누계!$B:$B,MATCH(출력월,월별누계!$A:$A,0),1),IF(Y6="누계",INDEX(월별누계!$D:$D,MATCH(출력월,월별누계!$A:$A,0),1),"")))</f>
        <v>1,500,000</v>
      </c>
      <c r="L6" s="313"/>
      <c r="M6" s="313"/>
      <c r="N6" s="313"/>
      <c r="O6" s="313" t="str">
        <f ca="1">IF(ISNUMBER(Y6),TEXT(INDEX(회계장부!$D:$D,Y6,1),"#,####"),IF(Y6="월계",INDEX(월별누계!$C:$C,MATCH(출력월,월별누계!$A:$A,0),1),IF(Y6="누계",INDEX(월별누계!$E:$E,MATCH(출력월,월별누계!$A:$A,0),1),"")))</f>
        <v/>
      </c>
      <c r="P6" s="313"/>
      <c r="Q6" s="313"/>
      <c r="R6" s="313"/>
      <c r="S6" s="313">
        <f ca="1">IF(ISNUMBER(Y6),INDEX(회계장부!$E:$E,Y6,1),IF(Y6="월계","",IF(Y6="누계",INDEX(월별누계!$F:$F,MATCH(출력월,월별누계!$A:$A,0),1),"")))</f>
        <v>1500000</v>
      </c>
      <c r="T6" s="313"/>
      <c r="U6" s="313"/>
      <c r="V6" s="314"/>
      <c r="W6" s="1">
        <v>1</v>
      </c>
      <c r="X6" s="1">
        <f ca="1">IFERROR(MATCH(W6,회계장부!$N:$N,0),"N/A")</f>
        <v>2</v>
      </c>
      <c r="Y6" s="1">
        <f ca="1">IF(ISNUMBER(X6),X6,IF(X6="N/A",IF(ISNUMBER(X5),"월계",IF(Y5="월계","누계",X6))))</f>
        <v>2</v>
      </c>
      <c r="Z6" s="1" t="str">
        <f ca="1">IF(OR(ISNUMBER(Y6),Y6="월계",Y6="누계"),"O","X")</f>
        <v>O</v>
      </c>
    </row>
    <row r="7" spans="1:28" ht="20.100000000000001" customHeight="1">
      <c r="A7" s="298">
        <f ca="1">IF(X7="N/A","",MONTH(INDEX(회계장부!$A:$A,X7,1)))</f>
        <v>1</v>
      </c>
      <c r="B7" s="299">
        <f ca="1">IF(X7="N/A","",DAY(INDEX(회계장부!$A:$A,X7,1)))</f>
        <v>5</v>
      </c>
      <c r="C7" s="325" t="str">
        <f ca="1">IF(ISNUMBER(Y7),INDEX(회계장부!$B:$B,Y7,1),IF(Y7="N/A","",Y7))</f>
        <v>주일간식</v>
      </c>
      <c r="D7" s="326"/>
      <c r="E7" s="326"/>
      <c r="F7" s="326"/>
      <c r="G7" s="326"/>
      <c r="H7" s="326"/>
      <c r="I7" s="326"/>
      <c r="J7" s="327"/>
      <c r="K7" s="307" t="str">
        <f ca="1">IF(ISNUMBER(Y7),TEXT(INDEX(회계장부!$C:$C,Y7,1),"#,###"),IF(Y7="월계",INDEX(월별누계!$B:$B,MATCH(출력월,월별누계!$A:$A,0),1),IF(Y7="누계",INDEX(월별누계!$D:$D,MATCH(출력월,월별누계!$A:$A,0),1),"")))</f>
        <v/>
      </c>
      <c r="L7" s="308"/>
      <c r="M7" s="308"/>
      <c r="N7" s="309"/>
      <c r="O7" s="310" t="str">
        <f ca="1">IF(ISNUMBER(Y7),TEXT(INDEX(회계장부!$D:$D,Y7,1),"#,####"),IF(Y7="월계",INDEX(월별누계!$C:$C,MATCH(출력월,월별누계!$A:$A,0),1),IF(Y7="누계",INDEX(월별누계!$E:$E,MATCH(출력월,월별누계!$A:$A,0),1),"")))</f>
        <v>30,000</v>
      </c>
      <c r="P7" s="308"/>
      <c r="Q7" s="308"/>
      <c r="R7" s="309"/>
      <c r="S7" s="311">
        <f ca="1">IF(ISNUMBER(Y7),INDEX(회계장부!$E:$E,Y7,1),IF(Y7="월계","",IF(Y7="누계",INDEX(월별누계!$F:$F,MATCH(출력월,월별누계!$A:$A,0),1),"")))</f>
        <v>1470000</v>
      </c>
      <c r="T7" s="311"/>
      <c r="U7" s="311"/>
      <c r="V7" s="310"/>
      <c r="W7" s="1">
        <v>2</v>
      </c>
      <c r="X7" s="1">
        <f ca="1">IFERROR(MATCH(W7,회계장부!$N:$N,0),"N/A")</f>
        <v>3</v>
      </c>
      <c r="Y7" s="1">
        <f ca="1">IF(ISNUMBER(X7),X7,IF(X7="N/A",IF(ISNUMBER(X6),"월계",IF(Y6="월계","누계",X7))))</f>
        <v>3</v>
      </c>
      <c r="Z7" s="1" t="str">
        <f t="shared" ref="Z7:Z70" ca="1" si="0">IF(OR(ISNUMBER(Y7),Y7="월계",Y7="누계"),"O","X")</f>
        <v>O</v>
      </c>
    </row>
    <row r="8" spans="1:28" ht="20.100000000000001" customHeight="1">
      <c r="A8" s="298" t="str">
        <f ca="1">IF(X8="N/A","",MONTH(INDEX(회계장부!$A:$A,X8,1)))</f>
        <v/>
      </c>
      <c r="B8" s="299" t="str">
        <f ca="1">IF(X8="N/A","",DAY(INDEX(회계장부!$A:$A,X8,1)))</f>
        <v/>
      </c>
      <c r="C8" s="325" t="str">
        <f ca="1">IF(ISNUMBER(Y8),INDEX(회계장부!$B:$B,Y8,1),IF(Y8="N/A","",Y8))</f>
        <v>월계</v>
      </c>
      <c r="D8" s="326"/>
      <c r="E8" s="326"/>
      <c r="F8" s="326"/>
      <c r="G8" s="326"/>
      <c r="H8" s="326"/>
      <c r="I8" s="326"/>
      <c r="J8" s="327"/>
      <c r="K8" s="307">
        <f ca="1">IF(ISNUMBER(Y8),TEXT(INDEX(회계장부!$C:$C,Y8,1),"#,###"),IF(Y8="월계",INDEX(월별누계!$B:$B,MATCH(출력월,월별누계!$A:$A,0),1),IF(Y8="누계",INDEX(월별누계!$D:$D,MATCH(출력월,월별누계!$A:$A,0),1),"")))</f>
        <v>1500000</v>
      </c>
      <c r="L8" s="308"/>
      <c r="M8" s="308"/>
      <c r="N8" s="309"/>
      <c r="O8" s="310">
        <f ca="1">IF(ISNUMBER(Y8),TEXT(INDEX(회계장부!$D:$D,Y8,1),"#,####"),IF(Y8="월계",INDEX(월별누계!$C:$C,MATCH(출력월,월별누계!$A:$A,0),1),IF(Y8="누계",INDEX(월별누계!$E:$E,MATCH(출력월,월별누계!$A:$A,0),1),"")))</f>
        <v>30000</v>
      </c>
      <c r="P8" s="308"/>
      <c r="Q8" s="308"/>
      <c r="R8" s="309"/>
      <c r="S8" s="311" t="str">
        <f ca="1">IF(ISNUMBER(Y8),INDEX(회계장부!$E:$E,Y8,1),IF(Y8="월계","",IF(Y8="누계",INDEX(월별누계!$F:$F,MATCH(출력월,월별누계!$A:$A,0),1),"")))</f>
        <v/>
      </c>
      <c r="T8" s="311"/>
      <c r="U8" s="311"/>
      <c r="V8" s="310"/>
      <c r="W8" s="1">
        <v>3</v>
      </c>
      <c r="X8" s="1" t="str">
        <f ca="1">IFERROR(MATCH(W8,회계장부!$N:$N,0),"N/A")</f>
        <v>N/A</v>
      </c>
      <c r="Y8" s="1" t="str">
        <f t="shared" ref="Y8:Y71" ca="1" si="1">IF(ISNUMBER(X8),X8,IF(X8="N/A",IF(ISNUMBER(X7),"월계",IF(Y7="월계","누계",X8))))</f>
        <v>월계</v>
      </c>
      <c r="Z8" s="1" t="str">
        <f t="shared" ca="1" si="0"/>
        <v>O</v>
      </c>
    </row>
    <row r="9" spans="1:28" ht="20.100000000000001" customHeight="1">
      <c r="A9" s="298" t="str">
        <f ca="1">IF(X9="N/A","",MONTH(INDEX(회계장부!$A:$A,X9,1)))</f>
        <v/>
      </c>
      <c r="B9" s="299" t="str">
        <f ca="1">IF(X9="N/A","",DAY(INDEX(회계장부!$A:$A,X9,1)))</f>
        <v/>
      </c>
      <c r="C9" s="325" t="str">
        <f ca="1">IF(ISNUMBER(Y9),INDEX(회계장부!$B:$B,Y9,1),IF(Y9="N/A","",Y9))</f>
        <v>누계</v>
      </c>
      <c r="D9" s="326"/>
      <c r="E9" s="326"/>
      <c r="F9" s="326"/>
      <c r="G9" s="326"/>
      <c r="H9" s="326"/>
      <c r="I9" s="326"/>
      <c r="J9" s="327"/>
      <c r="K9" s="307">
        <f ca="1">IF(ISNUMBER(Y9),TEXT(INDEX(회계장부!$C:$C,Y9,1),"#,###"),IF(Y9="월계",INDEX(월별누계!$B:$B,MATCH(출력월,월별누계!$A:$A,0),1),IF(Y9="누계",INDEX(월별누계!$D:$D,MATCH(출력월,월별누계!$A:$A,0),1),"")))</f>
        <v>1500000</v>
      </c>
      <c r="L9" s="308"/>
      <c r="M9" s="308"/>
      <c r="N9" s="309"/>
      <c r="O9" s="310">
        <f ca="1">IF(ISNUMBER(Y9),TEXT(INDEX(회계장부!$D:$D,Y9,1),"#,####"),IF(Y9="월계",INDEX(월별누계!$C:$C,MATCH(출력월,월별누계!$A:$A,0),1),IF(Y9="누계",INDEX(월별누계!$E:$E,MATCH(출력월,월별누계!$A:$A,0),1),"")))</f>
        <v>30000</v>
      </c>
      <c r="P9" s="308"/>
      <c r="Q9" s="308"/>
      <c r="R9" s="309"/>
      <c r="S9" s="311">
        <f ca="1">IF(ISNUMBER(Y9),INDEX(회계장부!$E:$E,Y9,1),IF(Y9="월계","",IF(Y9="누계",INDEX(월별누계!$F:$F,MATCH(출력월,월별누계!$A:$A,0),1),"")))</f>
        <v>1470000</v>
      </c>
      <c r="T9" s="311"/>
      <c r="U9" s="311"/>
      <c r="V9" s="310"/>
      <c r="W9" s="1">
        <v>4</v>
      </c>
      <c r="X9" s="1" t="str">
        <f ca="1">IFERROR(MATCH(W9,회계장부!$N:$N,0),"N/A")</f>
        <v>N/A</v>
      </c>
      <c r="Y9" s="1" t="str">
        <f t="shared" ca="1" si="1"/>
        <v>누계</v>
      </c>
      <c r="Z9" s="1" t="str">
        <f t="shared" ca="1" si="0"/>
        <v>O</v>
      </c>
    </row>
    <row r="10" spans="1:28" ht="20.100000000000001" customHeight="1">
      <c r="A10" s="298" t="str">
        <f ca="1">IF(X10="N/A","",MONTH(INDEX(회계장부!$A:$A,X10,1)))</f>
        <v/>
      </c>
      <c r="B10" s="299" t="str">
        <f ca="1">IF(X10="N/A","",DAY(INDEX(회계장부!$A:$A,X10,1)))</f>
        <v/>
      </c>
      <c r="C10" s="325" t="str">
        <f ca="1">IF(ISNUMBER(Y10),INDEX(회계장부!$B:$B,Y10,1),IF(Y10="N/A","",Y10))</f>
        <v/>
      </c>
      <c r="D10" s="326"/>
      <c r="E10" s="326"/>
      <c r="F10" s="326"/>
      <c r="G10" s="326"/>
      <c r="H10" s="326"/>
      <c r="I10" s="326"/>
      <c r="J10" s="327"/>
      <c r="K10" s="307" t="str">
        <f ca="1">IF(ISNUMBER(Y10),TEXT(INDEX(회계장부!$C:$C,Y10,1),"#,###"),IF(Y10="월계",INDEX(월별누계!$B:$B,MATCH(출력월,월별누계!$A:$A,0),1),IF(Y10="누계",INDEX(월별누계!$D:$D,MATCH(출력월,월별누계!$A:$A,0),1),"")))</f>
        <v/>
      </c>
      <c r="L10" s="308"/>
      <c r="M10" s="308"/>
      <c r="N10" s="309"/>
      <c r="O10" s="310" t="str">
        <f ca="1">IF(ISNUMBER(Y10),TEXT(INDEX(회계장부!$D:$D,Y10,1),"#,####"),IF(Y10="월계",INDEX(월별누계!$C:$C,MATCH(출력월,월별누계!$A:$A,0),1),IF(Y10="누계",INDEX(월별누계!$E:$E,MATCH(출력월,월별누계!$A:$A,0),1),"")))</f>
        <v/>
      </c>
      <c r="P10" s="308"/>
      <c r="Q10" s="308"/>
      <c r="R10" s="309"/>
      <c r="S10" s="311" t="str">
        <f ca="1">IF(ISNUMBER(Y10),INDEX(회계장부!$E:$E,Y10,1),IF(Y10="월계","",IF(Y10="누계",INDEX(월별누계!$F:$F,MATCH(출력월,월별누계!$A:$A,0),1),"")))</f>
        <v/>
      </c>
      <c r="T10" s="311"/>
      <c r="U10" s="311"/>
      <c r="V10" s="310"/>
      <c r="W10" s="1">
        <v>5</v>
      </c>
      <c r="X10" s="1" t="str">
        <f ca="1">IFERROR(MATCH(W10,회계장부!$N:$N,0),"N/A")</f>
        <v>N/A</v>
      </c>
      <c r="Y10" s="1" t="str">
        <f t="shared" ca="1" si="1"/>
        <v>N/A</v>
      </c>
      <c r="Z10" s="1" t="str">
        <f t="shared" ca="1" si="0"/>
        <v>X</v>
      </c>
    </row>
    <row r="11" spans="1:28" ht="20.100000000000001" customHeight="1">
      <c r="A11" s="298" t="str">
        <f ca="1">IF(X11="N/A","",MONTH(INDEX(회계장부!$A:$A,X11,1)))</f>
        <v/>
      </c>
      <c r="B11" s="299" t="str">
        <f ca="1">IF(X11="N/A","",DAY(INDEX(회계장부!$A:$A,X11,1)))</f>
        <v/>
      </c>
      <c r="C11" s="325" t="str">
        <f ca="1">IF(ISNUMBER(Y11),INDEX(회계장부!$B:$B,Y11,1),IF(Y11="N/A","",Y11))</f>
        <v/>
      </c>
      <c r="D11" s="326"/>
      <c r="E11" s="326"/>
      <c r="F11" s="326"/>
      <c r="G11" s="326"/>
      <c r="H11" s="326"/>
      <c r="I11" s="326"/>
      <c r="J11" s="327"/>
      <c r="K11" s="307" t="str">
        <f ca="1">IF(ISNUMBER(Y11),TEXT(INDEX(회계장부!$C:$C,Y11,1),"#,###"),IF(Y11="월계",INDEX(월별누계!$B:$B,MATCH(출력월,월별누계!$A:$A,0),1),IF(Y11="누계",INDEX(월별누계!$D:$D,MATCH(출력월,월별누계!$A:$A,0),1),"")))</f>
        <v/>
      </c>
      <c r="L11" s="308"/>
      <c r="M11" s="308"/>
      <c r="N11" s="309"/>
      <c r="O11" s="310" t="str">
        <f ca="1">IF(ISNUMBER(Y11),TEXT(INDEX(회계장부!$D:$D,Y11,1),"#,####"),IF(Y11="월계",INDEX(월별누계!$C:$C,MATCH(출력월,월별누계!$A:$A,0),1),IF(Y11="누계",INDEX(월별누계!$E:$E,MATCH(출력월,월별누계!$A:$A,0),1),"")))</f>
        <v/>
      </c>
      <c r="P11" s="308"/>
      <c r="Q11" s="308"/>
      <c r="R11" s="309"/>
      <c r="S11" s="311" t="str">
        <f ca="1">IF(ISNUMBER(Y11),INDEX(회계장부!$E:$E,Y11,1),IF(Y11="월계","",IF(Y11="누계",INDEX(월별누계!$F:$F,MATCH(출력월,월별누계!$A:$A,0),1),"")))</f>
        <v/>
      </c>
      <c r="T11" s="311"/>
      <c r="U11" s="311"/>
      <c r="V11" s="310"/>
      <c r="W11" s="1">
        <v>6</v>
      </c>
      <c r="X11" s="1" t="str">
        <f ca="1">IFERROR(MATCH(W11,회계장부!$N:$N,0),"N/A")</f>
        <v>N/A</v>
      </c>
      <c r="Y11" s="1" t="str">
        <f t="shared" ca="1" si="1"/>
        <v>N/A</v>
      </c>
      <c r="Z11" s="1" t="str">
        <f t="shared" ca="1" si="0"/>
        <v>X</v>
      </c>
    </row>
    <row r="12" spans="1:28" ht="20.100000000000001" customHeight="1">
      <c r="A12" s="298" t="str">
        <f ca="1">IF(X12="N/A","",MONTH(INDEX(회계장부!$A:$A,X12,1)))</f>
        <v/>
      </c>
      <c r="B12" s="299" t="str">
        <f ca="1">IF(X12="N/A","",DAY(INDEX(회계장부!$A:$A,X12,1)))</f>
        <v/>
      </c>
      <c r="C12" s="325" t="str">
        <f ca="1">IF(ISNUMBER(Y12),INDEX(회계장부!$B:$B,Y12,1),IF(Y12="N/A","",Y12))</f>
        <v/>
      </c>
      <c r="D12" s="326"/>
      <c r="E12" s="326"/>
      <c r="F12" s="326"/>
      <c r="G12" s="326"/>
      <c r="H12" s="326"/>
      <c r="I12" s="326"/>
      <c r="J12" s="327"/>
      <c r="K12" s="307" t="str">
        <f ca="1">IF(ISNUMBER(Y12),TEXT(INDEX(회계장부!$C:$C,Y12,1),"#,###"),IF(Y12="월계",INDEX(월별누계!$B:$B,MATCH(출력월,월별누계!$A:$A,0),1),IF(Y12="누계",INDEX(월별누계!$D:$D,MATCH(출력월,월별누계!$A:$A,0),1),"")))</f>
        <v/>
      </c>
      <c r="L12" s="308"/>
      <c r="M12" s="308"/>
      <c r="N12" s="309"/>
      <c r="O12" s="310" t="str">
        <f ca="1">IF(ISNUMBER(Y12),TEXT(INDEX(회계장부!$D:$D,Y12,1),"#,####"),IF(Y12="월계",INDEX(월별누계!$C:$C,MATCH(출력월,월별누계!$A:$A,0),1),IF(Y12="누계",INDEX(월별누계!$E:$E,MATCH(출력월,월별누계!$A:$A,0),1),"")))</f>
        <v/>
      </c>
      <c r="P12" s="308"/>
      <c r="Q12" s="308"/>
      <c r="R12" s="309"/>
      <c r="S12" s="311" t="str">
        <f ca="1">IF(ISNUMBER(Y12),INDEX(회계장부!$E:$E,Y12,1),IF(Y12="월계","",IF(Y12="누계",INDEX(월별누계!$F:$F,MATCH(출력월,월별누계!$A:$A,0),1),"")))</f>
        <v/>
      </c>
      <c r="T12" s="311"/>
      <c r="U12" s="311"/>
      <c r="V12" s="310"/>
      <c r="W12" s="1">
        <v>7</v>
      </c>
      <c r="X12" s="1" t="str">
        <f ca="1">IFERROR(MATCH(W12,회계장부!$N:$N,0),"N/A")</f>
        <v>N/A</v>
      </c>
      <c r="Y12" s="1" t="str">
        <f t="shared" ca="1" si="1"/>
        <v>N/A</v>
      </c>
      <c r="Z12" s="1" t="str">
        <f t="shared" ca="1" si="0"/>
        <v>X</v>
      </c>
    </row>
    <row r="13" spans="1:28" ht="20.100000000000001" customHeight="1">
      <c r="A13" s="298" t="str">
        <f ca="1">IF(X13="N/A","",MONTH(INDEX(회계장부!$A:$A,X13,1)))</f>
        <v/>
      </c>
      <c r="B13" s="299" t="str">
        <f ca="1">IF(X13="N/A","",DAY(INDEX(회계장부!$A:$A,X13,1)))</f>
        <v/>
      </c>
      <c r="C13" s="325" t="str">
        <f ca="1">IF(ISNUMBER(Y13),INDEX(회계장부!$B:$B,Y13,1),IF(Y13="N/A","",Y13))</f>
        <v/>
      </c>
      <c r="D13" s="326"/>
      <c r="E13" s="326"/>
      <c r="F13" s="326"/>
      <c r="G13" s="326"/>
      <c r="H13" s="326"/>
      <c r="I13" s="326"/>
      <c r="J13" s="327"/>
      <c r="K13" s="307" t="str">
        <f ca="1">IF(ISNUMBER(Y13),TEXT(INDEX(회계장부!$C:$C,Y13,1),"#,###"),IF(Y13="월계",INDEX(월별누계!$B:$B,MATCH(출력월,월별누계!$A:$A,0),1),IF(Y13="누계",INDEX(월별누계!$D:$D,MATCH(출력월,월별누계!$A:$A,0),1),"")))</f>
        <v/>
      </c>
      <c r="L13" s="308"/>
      <c r="M13" s="308"/>
      <c r="N13" s="309"/>
      <c r="O13" s="310" t="str">
        <f ca="1">IF(ISNUMBER(Y13),TEXT(INDEX(회계장부!$D:$D,Y13,1),"#,####"),IF(Y13="월계",INDEX(월별누계!$C:$C,MATCH(출력월,월별누계!$A:$A,0),1),IF(Y13="누계",INDEX(월별누계!$E:$E,MATCH(출력월,월별누계!$A:$A,0),1),"")))</f>
        <v/>
      </c>
      <c r="P13" s="308"/>
      <c r="Q13" s="308"/>
      <c r="R13" s="309"/>
      <c r="S13" s="311" t="str">
        <f ca="1">IF(ISNUMBER(Y13),INDEX(회계장부!$E:$E,Y13,1),IF(Y13="월계","",IF(Y13="누계",INDEX(월별누계!$F:$F,MATCH(출력월,월별누계!$A:$A,0),1),"")))</f>
        <v/>
      </c>
      <c r="T13" s="311"/>
      <c r="U13" s="311"/>
      <c r="V13" s="310"/>
      <c r="W13" s="1">
        <v>8</v>
      </c>
      <c r="X13" s="1" t="str">
        <f ca="1">IFERROR(MATCH(W13,회계장부!$N:$N,0),"N/A")</f>
        <v>N/A</v>
      </c>
      <c r="Y13" s="1" t="str">
        <f t="shared" ca="1" si="1"/>
        <v>N/A</v>
      </c>
      <c r="Z13" s="1" t="str">
        <f t="shared" ca="1" si="0"/>
        <v>X</v>
      </c>
    </row>
    <row r="14" spans="1:28" ht="20.100000000000001" customHeight="1">
      <c r="A14" s="298" t="str">
        <f ca="1">IF(X14="N/A","",MONTH(INDEX(회계장부!$A:$A,X14,1)))</f>
        <v/>
      </c>
      <c r="B14" s="299" t="str">
        <f ca="1">IF(X14="N/A","",DAY(INDEX(회계장부!$A:$A,X14,1)))</f>
        <v/>
      </c>
      <c r="C14" s="325" t="str">
        <f ca="1">IF(ISNUMBER(Y14),INDEX(회계장부!$B:$B,Y14,1),IF(Y14="N/A","",Y14))</f>
        <v/>
      </c>
      <c r="D14" s="326"/>
      <c r="E14" s="326"/>
      <c r="F14" s="326"/>
      <c r="G14" s="326"/>
      <c r="H14" s="326"/>
      <c r="I14" s="326"/>
      <c r="J14" s="327"/>
      <c r="K14" s="307" t="str">
        <f ca="1">IF(ISNUMBER(Y14),TEXT(INDEX(회계장부!$C:$C,Y14,1),"#,###"),IF(Y14="월계",INDEX(월별누계!$B:$B,MATCH(출력월,월별누계!$A:$A,0),1),IF(Y14="누계",INDEX(월별누계!$D:$D,MATCH(출력월,월별누계!$A:$A,0),1),"")))</f>
        <v/>
      </c>
      <c r="L14" s="308"/>
      <c r="M14" s="308"/>
      <c r="N14" s="309"/>
      <c r="O14" s="310" t="str">
        <f ca="1">IF(ISNUMBER(Y14),TEXT(INDEX(회계장부!$D:$D,Y14,1),"#,####"),IF(Y14="월계",INDEX(월별누계!$C:$C,MATCH(출력월,월별누계!$A:$A,0),1),IF(Y14="누계",INDEX(월별누계!$E:$E,MATCH(출력월,월별누계!$A:$A,0),1),"")))</f>
        <v/>
      </c>
      <c r="P14" s="308"/>
      <c r="Q14" s="308"/>
      <c r="R14" s="309"/>
      <c r="S14" s="311" t="str">
        <f ca="1">IF(ISNUMBER(Y14),INDEX(회계장부!$E:$E,Y14,1),IF(Y14="월계","",IF(Y14="누계",INDEX(월별누계!$F:$F,MATCH(출력월,월별누계!$A:$A,0),1),"")))</f>
        <v/>
      </c>
      <c r="T14" s="311"/>
      <c r="U14" s="311"/>
      <c r="V14" s="310"/>
      <c r="W14" s="1">
        <v>9</v>
      </c>
      <c r="X14" s="1" t="str">
        <f ca="1">IFERROR(MATCH(W14,회계장부!$N:$N,0),"N/A")</f>
        <v>N/A</v>
      </c>
      <c r="Y14" s="1" t="str">
        <f t="shared" ca="1" si="1"/>
        <v>N/A</v>
      </c>
      <c r="Z14" s="1" t="str">
        <f t="shared" ca="1" si="0"/>
        <v>X</v>
      </c>
    </row>
    <row r="15" spans="1:28" ht="20.100000000000001" customHeight="1">
      <c r="A15" s="298" t="str">
        <f ca="1">IF(X15="N/A","",MONTH(INDEX(회계장부!$A:$A,X15,1)))</f>
        <v/>
      </c>
      <c r="B15" s="299" t="str">
        <f ca="1">IF(X15="N/A","",DAY(INDEX(회계장부!$A:$A,X15,1)))</f>
        <v/>
      </c>
      <c r="C15" s="325" t="str">
        <f ca="1">IF(ISNUMBER(Y15),INDEX(회계장부!$B:$B,Y15,1),IF(Y15="N/A","",Y15))</f>
        <v/>
      </c>
      <c r="D15" s="326"/>
      <c r="E15" s="326"/>
      <c r="F15" s="326"/>
      <c r="G15" s="326"/>
      <c r="H15" s="326"/>
      <c r="I15" s="326"/>
      <c r="J15" s="327"/>
      <c r="K15" s="307" t="str">
        <f ca="1">IF(ISNUMBER(Y15),TEXT(INDEX(회계장부!$C:$C,Y15,1),"#,###"),IF(Y15="월계",INDEX(월별누계!$B:$B,MATCH(출력월,월별누계!$A:$A,0),1),IF(Y15="누계",INDEX(월별누계!$D:$D,MATCH(출력월,월별누계!$A:$A,0),1),"")))</f>
        <v/>
      </c>
      <c r="L15" s="308"/>
      <c r="M15" s="308"/>
      <c r="N15" s="309"/>
      <c r="O15" s="310" t="str">
        <f ca="1">IF(ISNUMBER(Y15),TEXT(INDEX(회계장부!$D:$D,Y15,1),"#,####"),IF(Y15="월계",INDEX(월별누계!$C:$C,MATCH(출력월,월별누계!$A:$A,0),1),IF(Y15="누계",INDEX(월별누계!$E:$E,MATCH(출력월,월별누계!$A:$A,0),1),"")))</f>
        <v/>
      </c>
      <c r="P15" s="308"/>
      <c r="Q15" s="308"/>
      <c r="R15" s="309"/>
      <c r="S15" s="311" t="str">
        <f ca="1">IF(ISNUMBER(Y15),INDEX(회계장부!$E:$E,Y15,1),IF(Y15="월계","",IF(Y15="누계",INDEX(월별누계!$F:$F,MATCH(출력월,월별누계!$A:$A,0),1),"")))</f>
        <v/>
      </c>
      <c r="T15" s="311"/>
      <c r="U15" s="311"/>
      <c r="V15" s="310"/>
      <c r="W15" s="1">
        <v>10</v>
      </c>
      <c r="X15" s="1" t="str">
        <f ca="1">IFERROR(MATCH(W15,회계장부!$N:$N,0),"N/A")</f>
        <v>N/A</v>
      </c>
      <c r="Y15" s="1" t="str">
        <f t="shared" ca="1" si="1"/>
        <v>N/A</v>
      </c>
      <c r="Z15" s="1" t="str">
        <f t="shared" ca="1" si="0"/>
        <v>X</v>
      </c>
    </row>
    <row r="16" spans="1:28" ht="20.100000000000001" customHeight="1">
      <c r="A16" s="298" t="str">
        <f ca="1">IF(X16="N/A","",MONTH(INDEX(회계장부!$A:$A,X16,1)))</f>
        <v/>
      </c>
      <c r="B16" s="299" t="str">
        <f ca="1">IF(X16="N/A","",DAY(INDEX(회계장부!$A:$A,X16,1)))</f>
        <v/>
      </c>
      <c r="C16" s="325" t="str">
        <f ca="1">IF(ISNUMBER(Y16),INDEX(회계장부!$B:$B,Y16,1),IF(Y16="N/A","",Y16))</f>
        <v/>
      </c>
      <c r="D16" s="326"/>
      <c r="E16" s="326"/>
      <c r="F16" s="326"/>
      <c r="G16" s="326"/>
      <c r="H16" s="326"/>
      <c r="I16" s="326"/>
      <c r="J16" s="327"/>
      <c r="K16" s="307" t="str">
        <f ca="1">IF(ISNUMBER(Y16),TEXT(INDEX(회계장부!$C:$C,Y16,1),"#,###"),IF(Y16="월계",INDEX(월별누계!$B:$B,MATCH(출력월,월별누계!$A:$A,0),1),IF(Y16="누계",INDEX(월별누계!$D:$D,MATCH(출력월,월별누계!$A:$A,0),1),"")))</f>
        <v/>
      </c>
      <c r="L16" s="308"/>
      <c r="M16" s="308"/>
      <c r="N16" s="309"/>
      <c r="O16" s="310" t="str">
        <f ca="1">IF(ISNUMBER(Y16),TEXT(INDEX(회계장부!$D:$D,Y16,1),"#,####"),IF(Y16="월계",INDEX(월별누계!$C:$C,MATCH(출력월,월별누계!$A:$A,0),1),IF(Y16="누계",INDEX(월별누계!$E:$E,MATCH(출력월,월별누계!$A:$A,0),1),"")))</f>
        <v/>
      </c>
      <c r="P16" s="308"/>
      <c r="Q16" s="308"/>
      <c r="R16" s="309"/>
      <c r="S16" s="311" t="str">
        <f ca="1">IF(ISNUMBER(Y16),INDEX(회계장부!$E:$E,Y16,1),IF(Y16="월계","",IF(Y16="누계",INDEX(월별누계!$F:$F,MATCH(출력월,월별누계!$A:$A,0),1),"")))</f>
        <v/>
      </c>
      <c r="T16" s="311"/>
      <c r="U16" s="311"/>
      <c r="V16" s="310"/>
      <c r="W16" s="1">
        <v>11</v>
      </c>
      <c r="X16" s="1" t="str">
        <f ca="1">IFERROR(MATCH(W16,회계장부!$N:$N,0),"N/A")</f>
        <v>N/A</v>
      </c>
      <c r="Y16" s="1" t="str">
        <f t="shared" ca="1" si="1"/>
        <v>N/A</v>
      </c>
      <c r="Z16" s="1" t="str">
        <f t="shared" ca="1" si="0"/>
        <v>X</v>
      </c>
    </row>
    <row r="17" spans="1:26" ht="20.100000000000001" customHeight="1">
      <c r="A17" s="298" t="str">
        <f ca="1">IF(X17="N/A","",MONTH(INDEX(회계장부!$A:$A,X17,1)))</f>
        <v/>
      </c>
      <c r="B17" s="299" t="str">
        <f ca="1">IF(X17="N/A","",DAY(INDEX(회계장부!$A:$A,X17,1)))</f>
        <v/>
      </c>
      <c r="C17" s="325" t="str">
        <f ca="1">IF(ISNUMBER(Y17),INDEX(회계장부!$B:$B,Y17,1),IF(Y17="N/A","",Y17))</f>
        <v/>
      </c>
      <c r="D17" s="326"/>
      <c r="E17" s="326"/>
      <c r="F17" s="326"/>
      <c r="G17" s="326"/>
      <c r="H17" s="326"/>
      <c r="I17" s="326"/>
      <c r="J17" s="327"/>
      <c r="K17" s="307" t="str">
        <f ca="1">IF(ISNUMBER(Y17),TEXT(INDEX(회계장부!$C:$C,Y17,1),"#,###"),IF(Y17="월계",INDEX(월별누계!$B:$B,MATCH(출력월,월별누계!$A:$A,0),1),IF(Y17="누계",INDEX(월별누계!$D:$D,MATCH(출력월,월별누계!$A:$A,0),1),"")))</f>
        <v/>
      </c>
      <c r="L17" s="308"/>
      <c r="M17" s="308"/>
      <c r="N17" s="309"/>
      <c r="O17" s="310" t="str">
        <f ca="1">IF(ISNUMBER(Y17),TEXT(INDEX(회계장부!$D:$D,Y17,1),"#,####"),IF(Y17="월계",INDEX(월별누계!$C:$C,MATCH(출력월,월별누계!$A:$A,0),1),IF(Y17="누계",INDEX(월별누계!$E:$E,MATCH(출력월,월별누계!$A:$A,0),1),"")))</f>
        <v/>
      </c>
      <c r="P17" s="308"/>
      <c r="Q17" s="308"/>
      <c r="R17" s="309"/>
      <c r="S17" s="311" t="str">
        <f ca="1">IF(ISNUMBER(Y17),INDEX(회계장부!$E:$E,Y17,1),IF(Y17="월계","",IF(Y17="누계",INDEX(월별누계!$F:$F,MATCH(출력월,월별누계!$A:$A,0),1),"")))</f>
        <v/>
      </c>
      <c r="T17" s="311"/>
      <c r="U17" s="311"/>
      <c r="V17" s="310"/>
      <c r="W17" s="1">
        <v>12</v>
      </c>
      <c r="X17" s="1" t="str">
        <f ca="1">IFERROR(MATCH(W17,회계장부!$N:$N,0),"N/A")</f>
        <v>N/A</v>
      </c>
      <c r="Y17" s="1" t="str">
        <f t="shared" ca="1" si="1"/>
        <v>N/A</v>
      </c>
      <c r="Z17" s="1" t="str">
        <f t="shared" ca="1" si="0"/>
        <v>X</v>
      </c>
    </row>
    <row r="18" spans="1:26" ht="20.100000000000001" customHeight="1">
      <c r="A18" s="298" t="str">
        <f ca="1">IF(X18="N/A","",MONTH(INDEX(회계장부!$A:$A,X18,1)))</f>
        <v/>
      </c>
      <c r="B18" s="299" t="str">
        <f ca="1">IF(X18="N/A","",DAY(INDEX(회계장부!$A:$A,X18,1)))</f>
        <v/>
      </c>
      <c r="C18" s="325" t="str">
        <f ca="1">IF(ISNUMBER(Y18),INDEX(회계장부!$B:$B,Y18,1),IF(Y18="N/A","",Y18))</f>
        <v/>
      </c>
      <c r="D18" s="326"/>
      <c r="E18" s="326"/>
      <c r="F18" s="326"/>
      <c r="G18" s="326"/>
      <c r="H18" s="326"/>
      <c r="I18" s="326"/>
      <c r="J18" s="327"/>
      <c r="K18" s="307" t="str">
        <f ca="1">IF(ISNUMBER(Y18),TEXT(INDEX(회계장부!$C:$C,Y18,1),"#,###"),IF(Y18="월계",INDEX(월별누계!$B:$B,MATCH(출력월,월별누계!$A:$A,0),1),IF(Y18="누계",INDEX(월별누계!$D:$D,MATCH(출력월,월별누계!$A:$A,0),1),"")))</f>
        <v/>
      </c>
      <c r="L18" s="308"/>
      <c r="M18" s="308"/>
      <c r="N18" s="309"/>
      <c r="O18" s="310" t="str">
        <f ca="1">IF(ISNUMBER(Y18),TEXT(INDEX(회계장부!$D:$D,Y18,1),"#,####"),IF(Y18="월계",INDEX(월별누계!$C:$C,MATCH(출력월,월별누계!$A:$A,0),1),IF(Y18="누계",INDEX(월별누계!$E:$E,MATCH(출력월,월별누계!$A:$A,0),1),"")))</f>
        <v/>
      </c>
      <c r="P18" s="308"/>
      <c r="Q18" s="308"/>
      <c r="R18" s="309"/>
      <c r="S18" s="311" t="str">
        <f ca="1">IF(ISNUMBER(Y18),INDEX(회계장부!$E:$E,Y18,1),IF(Y18="월계","",IF(Y18="누계",INDEX(월별누계!$F:$F,MATCH(출력월,월별누계!$A:$A,0),1),"")))</f>
        <v/>
      </c>
      <c r="T18" s="311"/>
      <c r="U18" s="311"/>
      <c r="V18" s="310"/>
      <c r="W18" s="1">
        <v>13</v>
      </c>
      <c r="X18" s="1" t="str">
        <f ca="1">IFERROR(MATCH(W18,회계장부!$N:$N,0),"N/A")</f>
        <v>N/A</v>
      </c>
      <c r="Y18" s="1" t="str">
        <f t="shared" ca="1" si="1"/>
        <v>N/A</v>
      </c>
      <c r="Z18" s="1" t="str">
        <f t="shared" ca="1" si="0"/>
        <v>X</v>
      </c>
    </row>
    <row r="19" spans="1:26" ht="20.100000000000001" customHeight="1">
      <c r="A19" s="298" t="str">
        <f ca="1">IF(X19="N/A","",MONTH(INDEX(회계장부!$A:$A,X19,1)))</f>
        <v/>
      </c>
      <c r="B19" s="299" t="str">
        <f ca="1">IF(X19="N/A","",DAY(INDEX(회계장부!$A:$A,X19,1)))</f>
        <v/>
      </c>
      <c r="C19" s="325" t="str">
        <f ca="1">IF(ISNUMBER(Y19),INDEX(회계장부!$B:$B,Y19,1),IF(Y19="N/A","",Y19))</f>
        <v/>
      </c>
      <c r="D19" s="326"/>
      <c r="E19" s="326"/>
      <c r="F19" s="326"/>
      <c r="G19" s="326"/>
      <c r="H19" s="326"/>
      <c r="I19" s="326"/>
      <c r="J19" s="327"/>
      <c r="K19" s="307" t="str">
        <f ca="1">IF(ISNUMBER(Y19),TEXT(INDEX(회계장부!$C:$C,Y19,1),"#,###"),IF(Y19="월계",INDEX(월별누계!$B:$B,MATCH(출력월,월별누계!$A:$A,0),1),IF(Y19="누계",INDEX(월별누계!$D:$D,MATCH(출력월,월별누계!$A:$A,0),1),"")))</f>
        <v/>
      </c>
      <c r="L19" s="308"/>
      <c r="M19" s="308"/>
      <c r="N19" s="309"/>
      <c r="O19" s="310" t="str">
        <f ca="1">IF(ISNUMBER(Y19),TEXT(INDEX(회계장부!$D:$D,Y19,1),"#,####"),IF(Y19="월계",INDEX(월별누계!$C:$C,MATCH(출력월,월별누계!$A:$A,0),1),IF(Y19="누계",INDEX(월별누계!$E:$E,MATCH(출력월,월별누계!$A:$A,0),1),"")))</f>
        <v/>
      </c>
      <c r="P19" s="308"/>
      <c r="Q19" s="308"/>
      <c r="R19" s="309"/>
      <c r="S19" s="311" t="str">
        <f ca="1">IF(ISNUMBER(Y19),INDEX(회계장부!$E:$E,Y19,1),IF(Y19="월계","",IF(Y19="누계",INDEX(월별누계!$F:$F,MATCH(출력월,월별누계!$A:$A,0),1),"")))</f>
        <v/>
      </c>
      <c r="T19" s="311"/>
      <c r="U19" s="311"/>
      <c r="V19" s="310"/>
      <c r="W19" s="1">
        <v>14</v>
      </c>
      <c r="X19" s="1" t="str">
        <f ca="1">IFERROR(MATCH(W19,회계장부!$N:$N,0),"N/A")</f>
        <v>N/A</v>
      </c>
      <c r="Y19" s="1" t="str">
        <f t="shared" ca="1" si="1"/>
        <v>N/A</v>
      </c>
      <c r="Z19" s="1" t="str">
        <f t="shared" ca="1" si="0"/>
        <v>X</v>
      </c>
    </row>
    <row r="20" spans="1:26" ht="20.100000000000001" customHeight="1">
      <c r="A20" s="298" t="str">
        <f ca="1">IF(X20="N/A","",MONTH(INDEX(회계장부!$A:$A,X20,1)))</f>
        <v/>
      </c>
      <c r="B20" s="299" t="str">
        <f ca="1">IF(X20="N/A","",DAY(INDEX(회계장부!$A:$A,X20,1)))</f>
        <v/>
      </c>
      <c r="C20" s="325" t="str">
        <f ca="1">IF(ISNUMBER(Y20),INDEX(회계장부!$B:$B,Y20,1),IF(Y20="N/A","",Y20))</f>
        <v/>
      </c>
      <c r="D20" s="326"/>
      <c r="E20" s="326"/>
      <c r="F20" s="326"/>
      <c r="G20" s="326"/>
      <c r="H20" s="326"/>
      <c r="I20" s="326"/>
      <c r="J20" s="327"/>
      <c r="K20" s="307" t="str">
        <f ca="1">IF(ISNUMBER(Y20),TEXT(INDEX(회계장부!$C:$C,Y20,1),"#,###"),IF(Y20="월계",INDEX(월별누계!$B:$B,MATCH(출력월,월별누계!$A:$A,0),1),IF(Y20="누계",INDEX(월별누계!$D:$D,MATCH(출력월,월별누계!$A:$A,0),1),"")))</f>
        <v/>
      </c>
      <c r="L20" s="308"/>
      <c r="M20" s="308"/>
      <c r="N20" s="309"/>
      <c r="O20" s="310" t="str">
        <f ca="1">IF(ISNUMBER(Y20),TEXT(INDEX(회계장부!$D:$D,Y20,1),"#,####"),IF(Y20="월계",INDEX(월별누계!$C:$C,MATCH(출력월,월별누계!$A:$A,0),1),IF(Y20="누계",INDEX(월별누계!$E:$E,MATCH(출력월,월별누계!$A:$A,0),1),"")))</f>
        <v/>
      </c>
      <c r="P20" s="308"/>
      <c r="Q20" s="308"/>
      <c r="R20" s="309"/>
      <c r="S20" s="311" t="str">
        <f ca="1">IF(ISNUMBER(Y20),INDEX(회계장부!$E:$E,Y20,1),IF(Y20="월계","",IF(Y20="누계",INDEX(월별누계!$F:$F,MATCH(출력월,월별누계!$A:$A,0),1),"")))</f>
        <v/>
      </c>
      <c r="T20" s="311"/>
      <c r="U20" s="311"/>
      <c r="V20" s="310"/>
      <c r="W20" s="1">
        <v>15</v>
      </c>
      <c r="X20" s="1" t="str">
        <f ca="1">IFERROR(MATCH(W20,회계장부!$N:$N,0),"N/A")</f>
        <v>N/A</v>
      </c>
      <c r="Y20" s="1" t="str">
        <f t="shared" ca="1" si="1"/>
        <v>N/A</v>
      </c>
      <c r="Z20" s="1" t="str">
        <f t="shared" ca="1" si="0"/>
        <v>X</v>
      </c>
    </row>
    <row r="21" spans="1:26" ht="20.100000000000001" customHeight="1">
      <c r="A21" s="298" t="str">
        <f ca="1">IF(X21="N/A","",MONTH(INDEX(회계장부!$A:$A,X21,1)))</f>
        <v/>
      </c>
      <c r="B21" s="299" t="str">
        <f ca="1">IF(X21="N/A","",DAY(INDEX(회계장부!$A:$A,X21,1)))</f>
        <v/>
      </c>
      <c r="C21" s="325" t="str">
        <f ca="1">IF(ISNUMBER(Y21),INDEX(회계장부!$B:$B,Y21,1),IF(Y21="N/A","",Y21))</f>
        <v/>
      </c>
      <c r="D21" s="326"/>
      <c r="E21" s="326"/>
      <c r="F21" s="326"/>
      <c r="G21" s="326"/>
      <c r="H21" s="326"/>
      <c r="I21" s="326"/>
      <c r="J21" s="327"/>
      <c r="K21" s="307" t="str">
        <f ca="1">IF(ISNUMBER(Y21),TEXT(INDEX(회계장부!$C:$C,Y21,1),"#,###"),IF(Y21="월계",INDEX(월별누계!$B:$B,MATCH(출력월,월별누계!$A:$A,0),1),IF(Y21="누계",INDEX(월별누계!$D:$D,MATCH(출력월,월별누계!$A:$A,0),1),"")))</f>
        <v/>
      </c>
      <c r="L21" s="308"/>
      <c r="M21" s="308"/>
      <c r="N21" s="309"/>
      <c r="O21" s="310" t="str">
        <f ca="1">IF(ISNUMBER(Y21),TEXT(INDEX(회계장부!$D:$D,Y21,1),"#,####"),IF(Y21="월계",INDEX(월별누계!$C:$C,MATCH(출력월,월별누계!$A:$A,0),1),IF(Y21="누계",INDEX(월별누계!$E:$E,MATCH(출력월,월별누계!$A:$A,0),1),"")))</f>
        <v/>
      </c>
      <c r="P21" s="308"/>
      <c r="Q21" s="308"/>
      <c r="R21" s="309"/>
      <c r="S21" s="311" t="str">
        <f ca="1">IF(ISNUMBER(Y21),INDEX(회계장부!$E:$E,Y21,1),IF(Y21="월계","",IF(Y21="누계",INDEX(월별누계!$F:$F,MATCH(출력월,월별누계!$A:$A,0),1),"")))</f>
        <v/>
      </c>
      <c r="T21" s="311"/>
      <c r="U21" s="311"/>
      <c r="V21" s="310"/>
      <c r="W21" s="1">
        <v>16</v>
      </c>
      <c r="X21" s="1" t="str">
        <f ca="1">IFERROR(MATCH(W21,회계장부!$N:$N,0),"N/A")</f>
        <v>N/A</v>
      </c>
      <c r="Y21" s="1" t="str">
        <f t="shared" ca="1" si="1"/>
        <v>N/A</v>
      </c>
      <c r="Z21" s="1" t="str">
        <f t="shared" ca="1" si="0"/>
        <v>X</v>
      </c>
    </row>
    <row r="22" spans="1:26" ht="20.100000000000001" customHeight="1">
      <c r="A22" s="298" t="str">
        <f ca="1">IF(X22="N/A","",MONTH(INDEX(회계장부!$A:$A,X22,1)))</f>
        <v/>
      </c>
      <c r="B22" s="299" t="str">
        <f ca="1">IF(X22="N/A","",DAY(INDEX(회계장부!$A:$A,X22,1)))</f>
        <v/>
      </c>
      <c r="C22" s="325" t="str">
        <f ca="1">IF(ISNUMBER(Y22),INDEX(회계장부!$B:$B,Y22,1),IF(Y22="N/A","",Y22))</f>
        <v/>
      </c>
      <c r="D22" s="326"/>
      <c r="E22" s="326"/>
      <c r="F22" s="326"/>
      <c r="G22" s="326"/>
      <c r="H22" s="326"/>
      <c r="I22" s="326"/>
      <c r="J22" s="327"/>
      <c r="K22" s="307" t="str">
        <f ca="1">IF(ISNUMBER(Y22),TEXT(INDEX(회계장부!$C:$C,Y22,1),"#,###"),IF(Y22="월계",INDEX(월별누계!$B:$B,MATCH(출력월,월별누계!$A:$A,0),1),IF(Y22="누계",INDEX(월별누계!$D:$D,MATCH(출력월,월별누계!$A:$A,0),1),"")))</f>
        <v/>
      </c>
      <c r="L22" s="308"/>
      <c r="M22" s="308"/>
      <c r="N22" s="309"/>
      <c r="O22" s="310" t="str">
        <f ca="1">IF(ISNUMBER(Y22),TEXT(INDEX(회계장부!$D:$D,Y22,1),"#,####"),IF(Y22="월계",INDEX(월별누계!$C:$C,MATCH(출력월,월별누계!$A:$A,0),1),IF(Y22="누계",INDEX(월별누계!$E:$E,MATCH(출력월,월별누계!$A:$A,0),1),"")))</f>
        <v/>
      </c>
      <c r="P22" s="308"/>
      <c r="Q22" s="308"/>
      <c r="R22" s="309"/>
      <c r="S22" s="311" t="str">
        <f ca="1">IF(ISNUMBER(Y22),INDEX(회계장부!$E:$E,Y22,1),IF(Y22="월계","",IF(Y22="누계",INDEX(월별누계!$F:$F,MATCH(출력월,월별누계!$A:$A,0),1),"")))</f>
        <v/>
      </c>
      <c r="T22" s="311"/>
      <c r="U22" s="311"/>
      <c r="V22" s="310"/>
      <c r="W22" s="1">
        <v>17</v>
      </c>
      <c r="X22" s="1" t="str">
        <f ca="1">IFERROR(MATCH(W22,회계장부!$N:$N,0),"N/A")</f>
        <v>N/A</v>
      </c>
      <c r="Y22" s="1" t="str">
        <f t="shared" ca="1" si="1"/>
        <v>N/A</v>
      </c>
      <c r="Z22" s="1" t="str">
        <f t="shared" ca="1" si="0"/>
        <v>X</v>
      </c>
    </row>
    <row r="23" spans="1:26" ht="20.100000000000001" customHeight="1">
      <c r="A23" s="298" t="str">
        <f ca="1">IF(X23="N/A","",MONTH(INDEX(회계장부!$A:$A,X23,1)))</f>
        <v/>
      </c>
      <c r="B23" s="299" t="str">
        <f ca="1">IF(X23="N/A","",DAY(INDEX(회계장부!$A:$A,X23,1)))</f>
        <v/>
      </c>
      <c r="C23" s="325" t="str">
        <f ca="1">IF(ISNUMBER(Y23),INDEX(회계장부!$B:$B,Y23,1),IF(Y23="N/A","",Y23))</f>
        <v/>
      </c>
      <c r="D23" s="326"/>
      <c r="E23" s="326"/>
      <c r="F23" s="326"/>
      <c r="G23" s="326"/>
      <c r="H23" s="326"/>
      <c r="I23" s="326"/>
      <c r="J23" s="327"/>
      <c r="K23" s="307" t="str">
        <f ca="1">IF(ISNUMBER(Y23),TEXT(INDEX(회계장부!$C:$C,Y23,1),"#,###"),IF(Y23="월계",INDEX(월별누계!$B:$B,MATCH(출력월,월별누계!$A:$A,0),1),IF(Y23="누계",INDEX(월별누계!$D:$D,MATCH(출력월,월별누계!$A:$A,0),1),"")))</f>
        <v/>
      </c>
      <c r="L23" s="308"/>
      <c r="M23" s="308"/>
      <c r="N23" s="309"/>
      <c r="O23" s="310" t="str">
        <f ca="1">IF(ISNUMBER(Y23),TEXT(INDEX(회계장부!$D:$D,Y23,1),"#,####"),IF(Y23="월계",INDEX(월별누계!$C:$C,MATCH(출력월,월별누계!$A:$A,0),1),IF(Y23="누계",INDEX(월별누계!$E:$E,MATCH(출력월,월별누계!$A:$A,0),1),"")))</f>
        <v/>
      </c>
      <c r="P23" s="308"/>
      <c r="Q23" s="308"/>
      <c r="R23" s="309"/>
      <c r="S23" s="311" t="str">
        <f ca="1">IF(ISNUMBER(Y23),INDEX(회계장부!$E:$E,Y23,1),IF(Y23="월계","",IF(Y23="누계",INDEX(월별누계!$F:$F,MATCH(출력월,월별누계!$A:$A,0),1),"")))</f>
        <v/>
      </c>
      <c r="T23" s="311"/>
      <c r="U23" s="311"/>
      <c r="V23" s="310"/>
      <c r="W23" s="1">
        <v>18</v>
      </c>
      <c r="X23" s="1" t="str">
        <f ca="1">IFERROR(MATCH(W23,회계장부!$N:$N,0),"N/A")</f>
        <v>N/A</v>
      </c>
      <c r="Y23" s="1" t="str">
        <f t="shared" ca="1" si="1"/>
        <v>N/A</v>
      </c>
      <c r="Z23" s="1" t="str">
        <f t="shared" ca="1" si="0"/>
        <v>X</v>
      </c>
    </row>
    <row r="24" spans="1:26" ht="20.100000000000001" customHeight="1">
      <c r="A24" s="298" t="str">
        <f ca="1">IF(X24="N/A","",MONTH(INDEX(회계장부!$A:$A,X24,1)))</f>
        <v/>
      </c>
      <c r="B24" s="299" t="str">
        <f ca="1">IF(X24="N/A","",DAY(INDEX(회계장부!$A:$A,X24,1)))</f>
        <v/>
      </c>
      <c r="C24" s="325" t="str">
        <f ca="1">IF(ISNUMBER(Y24),INDEX(회계장부!$B:$B,Y24,1),IF(Y24="N/A","",Y24))</f>
        <v/>
      </c>
      <c r="D24" s="326"/>
      <c r="E24" s="326"/>
      <c r="F24" s="326"/>
      <c r="G24" s="326"/>
      <c r="H24" s="326"/>
      <c r="I24" s="326"/>
      <c r="J24" s="327"/>
      <c r="K24" s="307" t="str">
        <f ca="1">IF(ISNUMBER(Y24),TEXT(INDEX(회계장부!$C:$C,Y24,1),"#,###"),IF(Y24="월계",INDEX(월별누계!$B:$B,MATCH(출력월,월별누계!$A:$A,0),1),IF(Y24="누계",INDEX(월별누계!$D:$D,MATCH(출력월,월별누계!$A:$A,0),1),"")))</f>
        <v/>
      </c>
      <c r="L24" s="308"/>
      <c r="M24" s="308"/>
      <c r="N24" s="309"/>
      <c r="O24" s="310" t="str">
        <f ca="1">IF(ISNUMBER(Y24),TEXT(INDEX(회계장부!$D:$D,Y24,1),"#,####"),IF(Y24="월계",INDEX(월별누계!$C:$C,MATCH(출력월,월별누계!$A:$A,0),1),IF(Y24="누계",INDEX(월별누계!$E:$E,MATCH(출력월,월별누계!$A:$A,0),1),"")))</f>
        <v/>
      </c>
      <c r="P24" s="308"/>
      <c r="Q24" s="308"/>
      <c r="R24" s="309"/>
      <c r="S24" s="311" t="str">
        <f ca="1">IF(ISNUMBER(Y24),INDEX(회계장부!$E:$E,Y24,1),IF(Y24="월계","",IF(Y24="누계",INDEX(월별누계!$F:$F,MATCH(출력월,월별누계!$A:$A,0),1),"")))</f>
        <v/>
      </c>
      <c r="T24" s="311"/>
      <c r="U24" s="311"/>
      <c r="V24" s="310"/>
      <c r="W24" s="1">
        <v>19</v>
      </c>
      <c r="X24" s="1" t="str">
        <f ca="1">IFERROR(MATCH(W24,회계장부!$N:$N,0),"N/A")</f>
        <v>N/A</v>
      </c>
      <c r="Y24" s="1" t="str">
        <f t="shared" ca="1" si="1"/>
        <v>N/A</v>
      </c>
      <c r="Z24" s="1" t="str">
        <f t="shared" ca="1" si="0"/>
        <v>X</v>
      </c>
    </row>
    <row r="25" spans="1:26" ht="20.100000000000001" customHeight="1">
      <c r="A25" s="298" t="str">
        <f ca="1">IF(X25="N/A","",MONTH(INDEX(회계장부!$A:$A,X25,1)))</f>
        <v/>
      </c>
      <c r="B25" s="299" t="str">
        <f ca="1">IF(X25="N/A","",DAY(INDEX(회계장부!$A:$A,X25,1)))</f>
        <v/>
      </c>
      <c r="C25" s="325" t="str">
        <f ca="1">IF(ISNUMBER(Y25),INDEX(회계장부!$B:$B,Y25,1),IF(Y25="N/A","",Y25))</f>
        <v/>
      </c>
      <c r="D25" s="326"/>
      <c r="E25" s="326"/>
      <c r="F25" s="326"/>
      <c r="G25" s="326"/>
      <c r="H25" s="326"/>
      <c r="I25" s="326"/>
      <c r="J25" s="327"/>
      <c r="K25" s="307" t="str">
        <f ca="1">IF(ISNUMBER(Y25),TEXT(INDEX(회계장부!$C:$C,Y25,1),"#,###"),IF(Y25="월계",INDEX(월별누계!$B:$B,MATCH(출력월,월별누계!$A:$A,0),1),IF(Y25="누계",INDEX(월별누계!$D:$D,MATCH(출력월,월별누계!$A:$A,0),1),"")))</f>
        <v/>
      </c>
      <c r="L25" s="308"/>
      <c r="M25" s="308"/>
      <c r="N25" s="309"/>
      <c r="O25" s="310" t="str">
        <f ca="1">IF(ISNUMBER(Y25),TEXT(INDEX(회계장부!$D:$D,Y25,1),"#,####"),IF(Y25="월계",INDEX(월별누계!$C:$C,MATCH(출력월,월별누계!$A:$A,0),1),IF(Y25="누계",INDEX(월별누계!$E:$E,MATCH(출력월,월별누계!$A:$A,0),1),"")))</f>
        <v/>
      </c>
      <c r="P25" s="308"/>
      <c r="Q25" s="308"/>
      <c r="R25" s="309"/>
      <c r="S25" s="311" t="str">
        <f ca="1">IF(ISNUMBER(Y25),INDEX(회계장부!$E:$E,Y25,1),IF(Y25="월계","",IF(Y25="누계",INDEX(월별누계!$F:$F,MATCH(출력월,월별누계!$A:$A,0),1),"")))</f>
        <v/>
      </c>
      <c r="T25" s="311"/>
      <c r="U25" s="311"/>
      <c r="V25" s="310"/>
      <c r="W25" s="1">
        <v>20</v>
      </c>
      <c r="X25" s="1" t="str">
        <f ca="1">IFERROR(MATCH(W25,회계장부!$N:$N,0),"N/A")</f>
        <v>N/A</v>
      </c>
      <c r="Y25" s="1" t="str">
        <f t="shared" ca="1" si="1"/>
        <v>N/A</v>
      </c>
      <c r="Z25" s="1" t="str">
        <f t="shared" ca="1" si="0"/>
        <v>X</v>
      </c>
    </row>
    <row r="26" spans="1:26" ht="20.100000000000001" customHeight="1">
      <c r="A26" s="298" t="str">
        <f ca="1">IF(X26="N/A","",MONTH(INDEX(회계장부!$A:$A,X26,1)))</f>
        <v/>
      </c>
      <c r="B26" s="299" t="str">
        <f ca="1">IF(X26="N/A","",DAY(INDEX(회계장부!$A:$A,X26,1)))</f>
        <v/>
      </c>
      <c r="C26" s="325" t="str">
        <f ca="1">IF(ISNUMBER(Y26),INDEX(회계장부!$B:$B,Y26,1),IF(Y26="N/A","",Y26))</f>
        <v/>
      </c>
      <c r="D26" s="326"/>
      <c r="E26" s="326"/>
      <c r="F26" s="326"/>
      <c r="G26" s="326"/>
      <c r="H26" s="326"/>
      <c r="I26" s="326"/>
      <c r="J26" s="327"/>
      <c r="K26" s="307" t="str">
        <f ca="1">IF(ISNUMBER(Y26),TEXT(INDEX(회계장부!$C:$C,Y26,1),"#,###"),IF(Y26="월계",INDEX(월별누계!$B:$B,MATCH(출력월,월별누계!$A:$A,0),1),IF(Y26="누계",INDEX(월별누계!$D:$D,MATCH(출력월,월별누계!$A:$A,0),1),"")))</f>
        <v/>
      </c>
      <c r="L26" s="308"/>
      <c r="M26" s="308"/>
      <c r="N26" s="309"/>
      <c r="O26" s="310" t="str">
        <f ca="1">IF(ISNUMBER(Y26),TEXT(INDEX(회계장부!$D:$D,Y26,1),"#,####"),IF(Y26="월계",INDEX(월별누계!$C:$C,MATCH(출력월,월별누계!$A:$A,0),1),IF(Y26="누계",INDEX(월별누계!$E:$E,MATCH(출력월,월별누계!$A:$A,0),1),"")))</f>
        <v/>
      </c>
      <c r="P26" s="308"/>
      <c r="Q26" s="308"/>
      <c r="R26" s="309"/>
      <c r="S26" s="311" t="str">
        <f ca="1">IF(ISNUMBER(Y26),INDEX(회계장부!$E:$E,Y26,1),IF(Y26="월계","",IF(Y26="누계",INDEX(월별누계!$F:$F,MATCH(출력월,월별누계!$A:$A,0),1),"")))</f>
        <v/>
      </c>
      <c r="T26" s="311"/>
      <c r="U26" s="311"/>
      <c r="V26" s="310"/>
      <c r="W26" s="1">
        <v>21</v>
      </c>
      <c r="X26" s="1" t="str">
        <f ca="1">IFERROR(MATCH(W26,회계장부!$N:$N,0),"N/A")</f>
        <v>N/A</v>
      </c>
      <c r="Y26" s="1" t="str">
        <f t="shared" ca="1" si="1"/>
        <v>N/A</v>
      </c>
      <c r="Z26" s="1" t="str">
        <f t="shared" ca="1" si="0"/>
        <v>X</v>
      </c>
    </row>
    <row r="27" spans="1:26" ht="20.100000000000001" customHeight="1">
      <c r="A27" s="298" t="str">
        <f ca="1">IF(X27="N/A","",MONTH(INDEX(회계장부!$A:$A,X27,1)))</f>
        <v/>
      </c>
      <c r="B27" s="299" t="str">
        <f ca="1">IF(X27="N/A","",DAY(INDEX(회계장부!$A:$A,X27,1)))</f>
        <v/>
      </c>
      <c r="C27" s="325" t="str">
        <f ca="1">IF(ISNUMBER(Y27),INDEX(회계장부!$B:$B,Y27,1),IF(Y27="N/A","",Y27))</f>
        <v/>
      </c>
      <c r="D27" s="326"/>
      <c r="E27" s="326"/>
      <c r="F27" s="326"/>
      <c r="G27" s="326"/>
      <c r="H27" s="326"/>
      <c r="I27" s="326"/>
      <c r="J27" s="327"/>
      <c r="K27" s="307" t="str">
        <f ca="1">IF(ISNUMBER(Y27),TEXT(INDEX(회계장부!$C:$C,Y27,1),"#,###"),IF(Y27="월계",INDEX(월별누계!$B:$B,MATCH(출력월,월별누계!$A:$A,0),1),IF(Y27="누계",INDEX(월별누계!$D:$D,MATCH(출력월,월별누계!$A:$A,0),1),"")))</f>
        <v/>
      </c>
      <c r="L27" s="308"/>
      <c r="M27" s="308"/>
      <c r="N27" s="309"/>
      <c r="O27" s="310" t="str">
        <f ca="1">IF(ISNUMBER(Y27),TEXT(INDEX(회계장부!$D:$D,Y27,1),"#,####"),IF(Y27="월계",INDEX(월별누계!$C:$C,MATCH(출력월,월별누계!$A:$A,0),1),IF(Y27="누계",INDEX(월별누계!$E:$E,MATCH(출력월,월별누계!$A:$A,0),1),"")))</f>
        <v/>
      </c>
      <c r="P27" s="308"/>
      <c r="Q27" s="308"/>
      <c r="R27" s="309"/>
      <c r="S27" s="311" t="str">
        <f ca="1">IF(ISNUMBER(Y27),INDEX(회계장부!$E:$E,Y27,1),IF(Y27="월계","",IF(Y27="누계",INDEX(월별누계!$F:$F,MATCH(출력월,월별누계!$A:$A,0),1),"")))</f>
        <v/>
      </c>
      <c r="T27" s="311"/>
      <c r="U27" s="311"/>
      <c r="V27" s="310"/>
      <c r="W27" s="1">
        <v>22</v>
      </c>
      <c r="X27" s="1" t="str">
        <f ca="1">IFERROR(MATCH(W27,회계장부!$N:$N,0),"N/A")</f>
        <v>N/A</v>
      </c>
      <c r="Y27" s="1" t="str">
        <f t="shared" ca="1" si="1"/>
        <v>N/A</v>
      </c>
      <c r="Z27" s="1" t="str">
        <f t="shared" ca="1" si="0"/>
        <v>X</v>
      </c>
    </row>
    <row r="28" spans="1:26" ht="20.100000000000001" customHeight="1">
      <c r="A28" s="298" t="str">
        <f ca="1">IF(X28="N/A","",MONTH(INDEX(회계장부!$A:$A,X28,1)))</f>
        <v/>
      </c>
      <c r="B28" s="299" t="str">
        <f ca="1">IF(X28="N/A","",DAY(INDEX(회계장부!$A:$A,X28,1)))</f>
        <v/>
      </c>
      <c r="C28" s="325" t="str">
        <f ca="1">IF(ISNUMBER(Y28),INDEX(회계장부!$B:$B,Y28,1),IF(Y28="N/A","",Y28))</f>
        <v/>
      </c>
      <c r="D28" s="326"/>
      <c r="E28" s="326"/>
      <c r="F28" s="326"/>
      <c r="G28" s="326"/>
      <c r="H28" s="326"/>
      <c r="I28" s="326"/>
      <c r="J28" s="327"/>
      <c r="K28" s="307" t="str">
        <f ca="1">IF(ISNUMBER(Y28),TEXT(INDEX(회계장부!$C:$C,Y28,1),"#,###"),IF(Y28="월계",INDEX(월별누계!$B:$B,MATCH(출력월,월별누계!$A:$A,0),1),IF(Y28="누계",INDEX(월별누계!$D:$D,MATCH(출력월,월별누계!$A:$A,0),1),"")))</f>
        <v/>
      </c>
      <c r="L28" s="308"/>
      <c r="M28" s="308"/>
      <c r="N28" s="309"/>
      <c r="O28" s="310" t="str">
        <f ca="1">IF(ISNUMBER(Y28),TEXT(INDEX(회계장부!$D:$D,Y28,1),"#,####"),IF(Y28="월계",INDEX(월별누계!$C:$C,MATCH(출력월,월별누계!$A:$A,0),1),IF(Y28="누계",INDEX(월별누계!$E:$E,MATCH(출력월,월별누계!$A:$A,0),1),"")))</f>
        <v/>
      </c>
      <c r="P28" s="308"/>
      <c r="Q28" s="308"/>
      <c r="R28" s="309"/>
      <c r="S28" s="311" t="str">
        <f ca="1">IF(ISNUMBER(Y28),INDEX(회계장부!$E:$E,Y28,1),IF(Y28="월계","",IF(Y28="누계",INDEX(월별누계!$F:$F,MATCH(출력월,월별누계!$A:$A,0),1),"")))</f>
        <v/>
      </c>
      <c r="T28" s="311"/>
      <c r="U28" s="311"/>
      <c r="V28" s="310"/>
      <c r="W28" s="1">
        <v>23</v>
      </c>
      <c r="X28" s="1" t="str">
        <f ca="1">IFERROR(MATCH(W28,회계장부!$N:$N,0),"N/A")</f>
        <v>N/A</v>
      </c>
      <c r="Y28" s="1" t="str">
        <f t="shared" ca="1" si="1"/>
        <v>N/A</v>
      </c>
      <c r="Z28" s="1" t="str">
        <f t="shared" ca="1" si="0"/>
        <v>X</v>
      </c>
    </row>
    <row r="29" spans="1:26" ht="20.100000000000001" customHeight="1">
      <c r="A29" s="298" t="str">
        <f ca="1">IF(X29="N/A","",MONTH(INDEX(회계장부!$A:$A,X29,1)))</f>
        <v/>
      </c>
      <c r="B29" s="299" t="str">
        <f ca="1">IF(X29="N/A","",DAY(INDEX(회계장부!$A:$A,X29,1)))</f>
        <v/>
      </c>
      <c r="C29" s="325" t="str">
        <f ca="1">IF(ISNUMBER(Y29),INDEX(회계장부!$B:$B,Y29,1),IF(Y29="N/A","",Y29))</f>
        <v/>
      </c>
      <c r="D29" s="326"/>
      <c r="E29" s="326"/>
      <c r="F29" s="326"/>
      <c r="G29" s="326"/>
      <c r="H29" s="326"/>
      <c r="I29" s="326"/>
      <c r="J29" s="327"/>
      <c r="K29" s="307" t="str">
        <f ca="1">IF(ISNUMBER(Y29),TEXT(INDEX(회계장부!$C:$C,Y29,1),"#,###"),IF(Y29="월계",INDEX(월별누계!$B:$B,MATCH(출력월,월별누계!$A:$A,0),1),IF(Y29="누계",INDEX(월별누계!$D:$D,MATCH(출력월,월별누계!$A:$A,0),1),"")))</f>
        <v/>
      </c>
      <c r="L29" s="308"/>
      <c r="M29" s="308"/>
      <c r="N29" s="309"/>
      <c r="O29" s="310" t="str">
        <f ca="1">IF(ISNUMBER(Y29),TEXT(INDEX(회계장부!$D:$D,Y29,1),"#,####"),IF(Y29="월계",INDEX(월별누계!$C:$C,MATCH(출력월,월별누계!$A:$A,0),1),IF(Y29="누계",INDEX(월별누계!$E:$E,MATCH(출력월,월별누계!$A:$A,0),1),"")))</f>
        <v/>
      </c>
      <c r="P29" s="308"/>
      <c r="Q29" s="308"/>
      <c r="R29" s="309"/>
      <c r="S29" s="311" t="str">
        <f ca="1">IF(ISNUMBER(Y29),INDEX(회계장부!$E:$E,Y29,1),IF(Y29="월계","",IF(Y29="누계",INDEX(월별누계!$F:$F,MATCH(출력월,월별누계!$A:$A,0),1),"")))</f>
        <v/>
      </c>
      <c r="T29" s="311"/>
      <c r="U29" s="311"/>
      <c r="V29" s="310"/>
      <c r="W29" s="1">
        <v>24</v>
      </c>
      <c r="X29" s="1" t="str">
        <f ca="1">IFERROR(MATCH(W29,회계장부!$N:$N,0),"N/A")</f>
        <v>N/A</v>
      </c>
      <c r="Y29" s="1" t="str">
        <f t="shared" ca="1" si="1"/>
        <v>N/A</v>
      </c>
      <c r="Z29" s="1" t="str">
        <f t="shared" ca="1" si="0"/>
        <v>X</v>
      </c>
    </row>
    <row r="30" spans="1:26" ht="20.100000000000001" customHeight="1">
      <c r="A30" s="298" t="str">
        <f ca="1">IF(X30="N/A","",MONTH(INDEX(회계장부!$A:$A,X30,1)))</f>
        <v/>
      </c>
      <c r="B30" s="299" t="str">
        <f ca="1">IF(X30="N/A","",DAY(INDEX(회계장부!$A:$A,X30,1)))</f>
        <v/>
      </c>
      <c r="C30" s="325" t="str">
        <f ca="1">IF(ISNUMBER(Y30),INDEX(회계장부!$B:$B,Y30,1),IF(Y30="N/A","",Y30))</f>
        <v/>
      </c>
      <c r="D30" s="326"/>
      <c r="E30" s="326"/>
      <c r="F30" s="326"/>
      <c r="G30" s="326"/>
      <c r="H30" s="326"/>
      <c r="I30" s="326"/>
      <c r="J30" s="327"/>
      <c r="K30" s="307" t="str">
        <f ca="1">IF(ISNUMBER(Y30),TEXT(INDEX(회계장부!$C:$C,Y30,1),"#,###"),IF(Y30="월계",INDEX(월별누계!$B:$B,MATCH(출력월,월별누계!$A:$A,0),1),IF(Y30="누계",INDEX(월별누계!$D:$D,MATCH(출력월,월별누계!$A:$A,0),1),"")))</f>
        <v/>
      </c>
      <c r="L30" s="308"/>
      <c r="M30" s="308"/>
      <c r="N30" s="309"/>
      <c r="O30" s="310" t="str">
        <f ca="1">IF(ISNUMBER(Y30),TEXT(INDEX(회계장부!$D:$D,Y30,1),"#,####"),IF(Y30="월계",INDEX(월별누계!$C:$C,MATCH(출력월,월별누계!$A:$A,0),1),IF(Y30="누계",INDEX(월별누계!$E:$E,MATCH(출력월,월별누계!$A:$A,0),1),"")))</f>
        <v/>
      </c>
      <c r="P30" s="308"/>
      <c r="Q30" s="308"/>
      <c r="R30" s="309"/>
      <c r="S30" s="311" t="str">
        <f ca="1">IF(ISNUMBER(Y30),INDEX(회계장부!$E:$E,Y30,1),IF(Y30="월계","",IF(Y30="누계",INDEX(월별누계!$F:$F,MATCH(출력월,월별누계!$A:$A,0),1),"")))</f>
        <v/>
      </c>
      <c r="T30" s="311"/>
      <c r="U30" s="311"/>
      <c r="V30" s="310"/>
      <c r="W30" s="1">
        <v>25</v>
      </c>
      <c r="X30" s="1" t="str">
        <f ca="1">IFERROR(MATCH(W30,회계장부!$N:$N,0),"N/A")</f>
        <v>N/A</v>
      </c>
      <c r="Y30" s="1" t="str">
        <f t="shared" ca="1" si="1"/>
        <v>N/A</v>
      </c>
      <c r="Z30" s="1" t="str">
        <f t="shared" ca="1" si="0"/>
        <v>X</v>
      </c>
    </row>
    <row r="31" spans="1:26" ht="20.100000000000001" customHeight="1">
      <c r="A31" s="298" t="str">
        <f ca="1">IF(X31="N/A","",MONTH(INDEX(회계장부!$A:$A,X31,1)))</f>
        <v/>
      </c>
      <c r="B31" s="299" t="str">
        <f ca="1">IF(X31="N/A","",DAY(INDEX(회계장부!$A:$A,X31,1)))</f>
        <v/>
      </c>
      <c r="C31" s="325" t="str">
        <f ca="1">IF(ISNUMBER(Y31),INDEX(회계장부!$B:$B,Y31,1),IF(Y31="N/A","",Y31))</f>
        <v/>
      </c>
      <c r="D31" s="326"/>
      <c r="E31" s="326"/>
      <c r="F31" s="326"/>
      <c r="G31" s="326"/>
      <c r="H31" s="326"/>
      <c r="I31" s="326"/>
      <c r="J31" s="327"/>
      <c r="K31" s="307" t="str">
        <f ca="1">IF(ISNUMBER(Y31),TEXT(INDEX(회계장부!$C:$C,Y31,1),"#,###"),IF(Y31="월계",INDEX(월별누계!$B:$B,MATCH(출력월,월별누계!$A:$A,0),1),IF(Y31="누계",INDEX(월별누계!$D:$D,MATCH(출력월,월별누계!$A:$A,0),1),"")))</f>
        <v/>
      </c>
      <c r="L31" s="308"/>
      <c r="M31" s="308"/>
      <c r="N31" s="309"/>
      <c r="O31" s="310" t="str">
        <f ca="1">IF(ISNUMBER(Y31),TEXT(INDEX(회계장부!$D:$D,Y31,1),"#,####"),IF(Y31="월계",INDEX(월별누계!$C:$C,MATCH(출력월,월별누계!$A:$A,0),1),IF(Y31="누계",INDEX(월별누계!$E:$E,MATCH(출력월,월별누계!$A:$A,0),1),"")))</f>
        <v/>
      </c>
      <c r="P31" s="308"/>
      <c r="Q31" s="308"/>
      <c r="R31" s="309"/>
      <c r="S31" s="311" t="str">
        <f ca="1">IF(ISNUMBER(Y31),INDEX(회계장부!$E:$E,Y31,1),IF(Y31="월계","",IF(Y31="누계",INDEX(월별누계!$F:$F,MATCH(출력월,월별누계!$A:$A,0),1),"")))</f>
        <v/>
      </c>
      <c r="T31" s="311"/>
      <c r="U31" s="311"/>
      <c r="V31" s="310"/>
      <c r="W31" s="1">
        <v>26</v>
      </c>
      <c r="X31" s="1" t="str">
        <f ca="1">IFERROR(MATCH(W31,회계장부!$N:$N,0),"N/A")</f>
        <v>N/A</v>
      </c>
      <c r="Y31" s="1" t="str">
        <f t="shared" ca="1" si="1"/>
        <v>N/A</v>
      </c>
      <c r="Z31" s="1" t="str">
        <f t="shared" ca="1" si="0"/>
        <v>X</v>
      </c>
    </row>
    <row r="32" spans="1:26" ht="20.100000000000001" customHeight="1">
      <c r="A32" s="298" t="str">
        <f ca="1">IF(X32="N/A","",MONTH(INDEX(회계장부!$A:$A,X32,1)))</f>
        <v/>
      </c>
      <c r="B32" s="299" t="str">
        <f ca="1">IF(X32="N/A","",DAY(INDEX(회계장부!$A:$A,X32,1)))</f>
        <v/>
      </c>
      <c r="C32" s="325" t="str">
        <f ca="1">IF(ISNUMBER(Y32),INDEX(회계장부!$B:$B,Y32,1),IF(Y32="N/A","",Y32))</f>
        <v/>
      </c>
      <c r="D32" s="326"/>
      <c r="E32" s="326"/>
      <c r="F32" s="326"/>
      <c r="G32" s="326"/>
      <c r="H32" s="326"/>
      <c r="I32" s="326"/>
      <c r="J32" s="327"/>
      <c r="K32" s="307" t="str">
        <f ca="1">IF(ISNUMBER(Y32),TEXT(INDEX(회계장부!$C:$C,Y32,1),"#,###"),IF(Y32="월계",INDEX(월별누계!$B:$B,MATCH(출력월,월별누계!$A:$A,0),1),IF(Y32="누계",INDEX(월별누계!$D:$D,MATCH(출력월,월별누계!$A:$A,0),1),"")))</f>
        <v/>
      </c>
      <c r="L32" s="308"/>
      <c r="M32" s="308"/>
      <c r="N32" s="309"/>
      <c r="O32" s="310" t="str">
        <f ca="1">IF(ISNUMBER(Y32),TEXT(INDEX(회계장부!$D:$D,Y32,1),"#,####"),IF(Y32="월계",INDEX(월별누계!$C:$C,MATCH(출력월,월별누계!$A:$A,0),1),IF(Y32="누계",INDEX(월별누계!$E:$E,MATCH(출력월,월별누계!$A:$A,0),1),"")))</f>
        <v/>
      </c>
      <c r="P32" s="308"/>
      <c r="Q32" s="308"/>
      <c r="R32" s="309"/>
      <c r="S32" s="311" t="str">
        <f ca="1">IF(ISNUMBER(Y32),INDEX(회계장부!$E:$E,Y32,1),IF(Y32="월계","",IF(Y32="누계",INDEX(월별누계!$F:$F,MATCH(출력월,월별누계!$A:$A,0),1),"")))</f>
        <v/>
      </c>
      <c r="T32" s="311"/>
      <c r="U32" s="311"/>
      <c r="V32" s="310"/>
      <c r="W32" s="1">
        <v>27</v>
      </c>
      <c r="X32" s="1" t="str">
        <f ca="1">IFERROR(MATCH(W32,회계장부!$N:$N,0),"N/A")</f>
        <v>N/A</v>
      </c>
      <c r="Y32" s="1" t="str">
        <f t="shared" ca="1" si="1"/>
        <v>N/A</v>
      </c>
      <c r="Z32" s="1" t="str">
        <f t="shared" ca="1" si="0"/>
        <v>X</v>
      </c>
    </row>
    <row r="33" spans="1:26" ht="20.100000000000001" customHeight="1">
      <c r="A33" s="298" t="str">
        <f ca="1">IF(X33="N/A","",MONTH(INDEX(회계장부!$A:$A,X33,1)))</f>
        <v/>
      </c>
      <c r="B33" s="299" t="str">
        <f ca="1">IF(X33="N/A","",DAY(INDEX(회계장부!$A:$A,X33,1)))</f>
        <v/>
      </c>
      <c r="C33" s="325" t="str">
        <f ca="1">IF(ISNUMBER(Y33),INDEX(회계장부!$B:$B,Y33,1),IF(Y33="N/A","",Y33))</f>
        <v/>
      </c>
      <c r="D33" s="326"/>
      <c r="E33" s="326"/>
      <c r="F33" s="326"/>
      <c r="G33" s="326"/>
      <c r="H33" s="326"/>
      <c r="I33" s="326"/>
      <c r="J33" s="327"/>
      <c r="K33" s="307" t="str">
        <f ca="1">IF(ISNUMBER(Y33),TEXT(INDEX(회계장부!$C:$C,Y33,1),"#,###"),IF(Y33="월계",INDEX(월별누계!$B:$B,MATCH(출력월,월별누계!$A:$A,0),1),IF(Y33="누계",INDEX(월별누계!$D:$D,MATCH(출력월,월별누계!$A:$A,0),1),"")))</f>
        <v/>
      </c>
      <c r="L33" s="308"/>
      <c r="M33" s="308"/>
      <c r="N33" s="309"/>
      <c r="O33" s="310" t="str">
        <f ca="1">IF(ISNUMBER(Y33),TEXT(INDEX(회계장부!$D:$D,Y33,1),"#,####"),IF(Y33="월계",INDEX(월별누계!$C:$C,MATCH(출력월,월별누계!$A:$A,0),1),IF(Y33="누계",INDEX(월별누계!$E:$E,MATCH(출력월,월별누계!$A:$A,0),1),"")))</f>
        <v/>
      </c>
      <c r="P33" s="308"/>
      <c r="Q33" s="308"/>
      <c r="R33" s="309"/>
      <c r="S33" s="311" t="str">
        <f ca="1">IF(ISNUMBER(Y33),INDEX(회계장부!$E:$E,Y33,1),IF(Y33="월계","",IF(Y33="누계",INDEX(월별누계!$F:$F,MATCH(출력월,월별누계!$A:$A,0),1),"")))</f>
        <v/>
      </c>
      <c r="T33" s="311"/>
      <c r="U33" s="311"/>
      <c r="V33" s="310"/>
      <c r="W33" s="1">
        <v>28</v>
      </c>
      <c r="X33" s="1" t="str">
        <f ca="1">IFERROR(MATCH(W33,회계장부!$N:$N,0),"N/A")</f>
        <v>N/A</v>
      </c>
      <c r="Y33" s="1" t="str">
        <f t="shared" ca="1" si="1"/>
        <v>N/A</v>
      </c>
      <c r="Z33" s="1" t="str">
        <f t="shared" ca="1" si="0"/>
        <v>X</v>
      </c>
    </row>
    <row r="34" spans="1:26" ht="20.100000000000001" customHeight="1">
      <c r="A34" s="298" t="str">
        <f ca="1">IF(X34="N/A","",MONTH(INDEX(회계장부!$A:$A,X34,1)))</f>
        <v/>
      </c>
      <c r="B34" s="299" t="str">
        <f ca="1">IF(X34="N/A","",DAY(INDEX(회계장부!$A:$A,X34,1)))</f>
        <v/>
      </c>
      <c r="C34" s="325" t="str">
        <f ca="1">IF(ISNUMBER(Y34),INDEX(회계장부!$B:$B,Y34,1),IF(Y34="N/A","",Y34))</f>
        <v/>
      </c>
      <c r="D34" s="326"/>
      <c r="E34" s="326"/>
      <c r="F34" s="326"/>
      <c r="G34" s="326"/>
      <c r="H34" s="326"/>
      <c r="I34" s="326"/>
      <c r="J34" s="327"/>
      <c r="K34" s="307" t="str">
        <f ca="1">IF(ISNUMBER(Y34),TEXT(INDEX(회계장부!$C:$C,Y34,1),"#,###"),IF(Y34="월계",INDEX(월별누계!$B:$B,MATCH(출력월,월별누계!$A:$A,0),1),IF(Y34="누계",INDEX(월별누계!$D:$D,MATCH(출력월,월별누계!$A:$A,0),1),"")))</f>
        <v/>
      </c>
      <c r="L34" s="308"/>
      <c r="M34" s="308"/>
      <c r="N34" s="309"/>
      <c r="O34" s="310" t="str">
        <f ca="1">IF(ISNUMBER(Y34),TEXT(INDEX(회계장부!$D:$D,Y34,1),"#,####"),IF(Y34="월계",INDEX(월별누계!$C:$C,MATCH(출력월,월별누계!$A:$A,0),1),IF(Y34="누계",INDEX(월별누계!$E:$E,MATCH(출력월,월별누계!$A:$A,0),1),"")))</f>
        <v/>
      </c>
      <c r="P34" s="308"/>
      <c r="Q34" s="308"/>
      <c r="R34" s="309"/>
      <c r="S34" s="311" t="str">
        <f ca="1">IF(ISNUMBER(Y34),INDEX(회계장부!$E:$E,Y34,1),IF(Y34="월계","",IF(Y34="누계",INDEX(월별누계!$F:$F,MATCH(출력월,월별누계!$A:$A,0),1),"")))</f>
        <v/>
      </c>
      <c r="T34" s="311"/>
      <c r="U34" s="311"/>
      <c r="V34" s="310"/>
      <c r="W34" s="1">
        <v>29</v>
      </c>
      <c r="X34" s="1" t="str">
        <f ca="1">IFERROR(MATCH(W34,회계장부!$N:$N,0),"N/A")</f>
        <v>N/A</v>
      </c>
      <c r="Y34" s="1" t="str">
        <f t="shared" ca="1" si="1"/>
        <v>N/A</v>
      </c>
      <c r="Z34" s="1" t="str">
        <f t="shared" ca="1" si="0"/>
        <v>X</v>
      </c>
    </row>
    <row r="35" spans="1:26" ht="20.100000000000001" customHeight="1">
      <c r="A35" s="298" t="str">
        <f ca="1">IF(X35="N/A","",MONTH(INDEX(회계장부!$A:$A,X35,1)))</f>
        <v/>
      </c>
      <c r="B35" s="299" t="str">
        <f ca="1">IF(X35="N/A","",DAY(INDEX(회계장부!$A:$A,X35,1)))</f>
        <v/>
      </c>
      <c r="C35" s="325" t="str">
        <f ca="1">IF(ISNUMBER(Y35),INDEX(회계장부!$B:$B,Y35,1),IF(Y35="N/A","",Y35))</f>
        <v/>
      </c>
      <c r="D35" s="326"/>
      <c r="E35" s="326"/>
      <c r="F35" s="326"/>
      <c r="G35" s="326"/>
      <c r="H35" s="326"/>
      <c r="I35" s="326"/>
      <c r="J35" s="327"/>
      <c r="K35" s="307" t="str">
        <f ca="1">IF(ISNUMBER(Y35),TEXT(INDEX(회계장부!$C:$C,Y35,1),"#,###"),IF(Y35="월계",INDEX(월별누계!$B:$B,MATCH(출력월,월별누계!$A:$A,0),1),IF(Y35="누계",INDEX(월별누계!$D:$D,MATCH(출력월,월별누계!$A:$A,0),1),"")))</f>
        <v/>
      </c>
      <c r="L35" s="308"/>
      <c r="M35" s="308"/>
      <c r="N35" s="309"/>
      <c r="O35" s="310" t="str">
        <f ca="1">IF(ISNUMBER(Y35),TEXT(INDEX(회계장부!$D:$D,Y35,1),"#,####"),IF(Y35="월계",INDEX(월별누계!$C:$C,MATCH(출력월,월별누계!$A:$A,0),1),IF(Y35="누계",INDEX(월별누계!$E:$E,MATCH(출력월,월별누계!$A:$A,0),1),"")))</f>
        <v/>
      </c>
      <c r="P35" s="308"/>
      <c r="Q35" s="308"/>
      <c r="R35" s="309"/>
      <c r="S35" s="311" t="str">
        <f ca="1">IF(ISNUMBER(Y35),INDEX(회계장부!$E:$E,Y35,1),IF(Y35="월계","",IF(Y35="누계",INDEX(월별누계!$F:$F,MATCH(출력월,월별누계!$A:$A,0),1),"")))</f>
        <v/>
      </c>
      <c r="T35" s="311"/>
      <c r="U35" s="311"/>
      <c r="V35" s="310"/>
      <c r="W35" s="1">
        <v>30</v>
      </c>
      <c r="X35" s="1" t="str">
        <f ca="1">IFERROR(MATCH(W35,회계장부!$N:$N,0),"N/A")</f>
        <v>N/A</v>
      </c>
      <c r="Y35" s="1" t="str">
        <f t="shared" ca="1" si="1"/>
        <v>N/A</v>
      </c>
      <c r="Z35" s="1" t="str">
        <f t="shared" ca="1" si="0"/>
        <v>X</v>
      </c>
    </row>
    <row r="36" spans="1:26" ht="20.100000000000001" customHeight="1">
      <c r="A36" s="298" t="str">
        <f ca="1">IF(X36="N/A","",MONTH(INDEX(회계장부!$A:$A,X36,1)))</f>
        <v/>
      </c>
      <c r="B36" s="299" t="str">
        <f ca="1">IF(X36="N/A","",DAY(INDEX(회계장부!$A:$A,X36,1)))</f>
        <v/>
      </c>
      <c r="C36" s="325" t="str">
        <f ca="1">IF(ISNUMBER(Y36),INDEX(회계장부!$B:$B,Y36,1),IF(Y36="N/A","",Y36))</f>
        <v/>
      </c>
      <c r="D36" s="326"/>
      <c r="E36" s="326"/>
      <c r="F36" s="326"/>
      <c r="G36" s="326"/>
      <c r="H36" s="326"/>
      <c r="I36" s="326"/>
      <c r="J36" s="327"/>
      <c r="K36" s="307" t="str">
        <f ca="1">IF(ISNUMBER(Y36),TEXT(INDEX(회계장부!$C:$C,Y36,1),"#,###"),IF(Y36="월계",INDEX(월별누계!$B:$B,MATCH(출력월,월별누계!$A:$A,0),1),IF(Y36="누계",INDEX(월별누계!$D:$D,MATCH(출력월,월별누계!$A:$A,0),1),"")))</f>
        <v/>
      </c>
      <c r="L36" s="308"/>
      <c r="M36" s="308"/>
      <c r="N36" s="309"/>
      <c r="O36" s="310" t="str">
        <f ca="1">IF(ISNUMBER(Y36),TEXT(INDEX(회계장부!$D:$D,Y36,1),"#,####"),IF(Y36="월계",INDEX(월별누계!$C:$C,MATCH(출력월,월별누계!$A:$A,0),1),IF(Y36="누계",INDEX(월별누계!$E:$E,MATCH(출력월,월별누계!$A:$A,0),1),"")))</f>
        <v/>
      </c>
      <c r="P36" s="308"/>
      <c r="Q36" s="308"/>
      <c r="R36" s="309"/>
      <c r="S36" s="311" t="str">
        <f ca="1">IF(ISNUMBER(Y36),INDEX(회계장부!$E:$E,Y36,1),IF(Y36="월계","",IF(Y36="누계",INDEX(월별누계!$F:$F,MATCH(출력월,월별누계!$A:$A,0),1),"")))</f>
        <v/>
      </c>
      <c r="T36" s="311"/>
      <c r="U36" s="311"/>
      <c r="V36" s="310"/>
      <c r="W36" s="1">
        <v>31</v>
      </c>
      <c r="X36" s="1" t="str">
        <f ca="1">IFERROR(MATCH(W36,회계장부!$N:$N,0),"N/A")</f>
        <v>N/A</v>
      </c>
      <c r="Y36" s="1" t="str">
        <f t="shared" ca="1" si="1"/>
        <v>N/A</v>
      </c>
      <c r="Z36" s="1" t="str">
        <f t="shared" ca="1" si="0"/>
        <v>X</v>
      </c>
    </row>
    <row r="37" spans="1:26" ht="20.100000000000001" customHeight="1">
      <c r="A37" s="298" t="str">
        <f ca="1">IF(X37="N/A","",MONTH(INDEX(회계장부!$A:$A,X37,1)))</f>
        <v/>
      </c>
      <c r="B37" s="299" t="str">
        <f ca="1">IF(X37="N/A","",DAY(INDEX(회계장부!$A:$A,X37,1)))</f>
        <v/>
      </c>
      <c r="C37" s="325" t="str">
        <f ca="1">IF(ISNUMBER(Y37),INDEX(회계장부!$B:$B,Y37,1),IF(Y37="N/A","",Y37))</f>
        <v/>
      </c>
      <c r="D37" s="326"/>
      <c r="E37" s="326"/>
      <c r="F37" s="326"/>
      <c r="G37" s="326"/>
      <c r="H37" s="326"/>
      <c r="I37" s="326"/>
      <c r="J37" s="327"/>
      <c r="K37" s="307" t="str">
        <f ca="1">IF(ISNUMBER(Y37),TEXT(INDEX(회계장부!$C:$C,Y37,1),"#,###"),IF(Y37="월계",INDEX(월별누계!$B:$B,MATCH(출력월,월별누계!$A:$A,0),1),IF(Y37="누계",INDEX(월별누계!$D:$D,MATCH(출력월,월별누계!$A:$A,0),1),"")))</f>
        <v/>
      </c>
      <c r="L37" s="308"/>
      <c r="M37" s="308"/>
      <c r="N37" s="309"/>
      <c r="O37" s="310" t="str">
        <f ca="1">IF(ISNUMBER(Y37),TEXT(INDEX(회계장부!$D:$D,Y37,1),"#,####"),IF(Y37="월계",INDEX(월별누계!$C:$C,MATCH(출력월,월별누계!$A:$A,0),1),IF(Y37="누계",INDEX(월별누계!$E:$E,MATCH(출력월,월별누계!$A:$A,0),1),"")))</f>
        <v/>
      </c>
      <c r="P37" s="308"/>
      <c r="Q37" s="308"/>
      <c r="R37" s="309"/>
      <c r="S37" s="311" t="str">
        <f ca="1">IF(ISNUMBER(Y37),INDEX(회계장부!$E:$E,Y37,1),IF(Y37="월계","",IF(Y37="누계",INDEX(월별누계!$F:$F,MATCH(출력월,월별누계!$A:$A,0),1),"")))</f>
        <v/>
      </c>
      <c r="T37" s="311"/>
      <c r="U37" s="311"/>
      <c r="V37" s="310"/>
      <c r="W37" s="1">
        <v>32</v>
      </c>
      <c r="X37" s="1" t="str">
        <f ca="1">IFERROR(MATCH(W37,회계장부!$N:$N,0),"N/A")</f>
        <v>N/A</v>
      </c>
      <c r="Y37" s="1" t="str">
        <f t="shared" ca="1" si="1"/>
        <v>N/A</v>
      </c>
      <c r="Z37" s="1" t="str">
        <f t="shared" ca="1" si="0"/>
        <v>X</v>
      </c>
    </row>
    <row r="38" spans="1:26" ht="20.100000000000001" customHeight="1">
      <c r="A38" s="298" t="str">
        <f ca="1">IF(X38="N/A","",MONTH(INDEX(회계장부!$A:$A,X38,1)))</f>
        <v/>
      </c>
      <c r="B38" s="299" t="str">
        <f ca="1">IF(X38="N/A","",DAY(INDEX(회계장부!$A:$A,X38,1)))</f>
        <v/>
      </c>
      <c r="C38" s="325" t="str">
        <f ca="1">IF(ISNUMBER(Y38),INDEX(회계장부!$B:$B,Y38,1),IF(Y38="N/A","",Y38))</f>
        <v/>
      </c>
      <c r="D38" s="326"/>
      <c r="E38" s="326"/>
      <c r="F38" s="326"/>
      <c r="G38" s="326"/>
      <c r="H38" s="326"/>
      <c r="I38" s="326"/>
      <c r="J38" s="327"/>
      <c r="K38" s="307" t="str">
        <f ca="1">IF(ISNUMBER(Y38),TEXT(INDEX(회계장부!$C:$C,Y38,1),"#,###"),IF(Y38="월계",INDEX(월별누계!$B:$B,MATCH(출력월,월별누계!$A:$A,0),1),IF(Y38="누계",INDEX(월별누계!$D:$D,MATCH(출력월,월별누계!$A:$A,0),1),"")))</f>
        <v/>
      </c>
      <c r="L38" s="308"/>
      <c r="M38" s="308"/>
      <c r="N38" s="309"/>
      <c r="O38" s="310" t="str">
        <f ca="1">IF(ISNUMBER(Y38),TEXT(INDEX(회계장부!$D:$D,Y38,1),"#,####"),IF(Y38="월계",INDEX(월별누계!$C:$C,MATCH(출력월,월별누계!$A:$A,0),1),IF(Y38="누계",INDEX(월별누계!$E:$E,MATCH(출력월,월별누계!$A:$A,0),1),"")))</f>
        <v/>
      </c>
      <c r="P38" s="308"/>
      <c r="Q38" s="308"/>
      <c r="R38" s="309"/>
      <c r="S38" s="311" t="str">
        <f ca="1">IF(ISNUMBER(Y38),INDEX(회계장부!$E:$E,Y38,1),IF(Y38="월계","",IF(Y38="누계",INDEX(월별누계!$F:$F,MATCH(출력월,월별누계!$A:$A,0),1),"")))</f>
        <v/>
      </c>
      <c r="T38" s="311"/>
      <c r="U38" s="311"/>
      <c r="V38" s="310"/>
      <c r="W38" s="1">
        <v>33</v>
      </c>
      <c r="X38" s="1" t="str">
        <f ca="1">IFERROR(MATCH(W38,회계장부!$N:$N,0),"N/A")</f>
        <v>N/A</v>
      </c>
      <c r="Y38" s="1" t="str">
        <f t="shared" ca="1" si="1"/>
        <v>N/A</v>
      </c>
      <c r="Z38" s="1" t="str">
        <f t="shared" ca="1" si="0"/>
        <v>X</v>
      </c>
    </row>
    <row r="39" spans="1:26" ht="20.100000000000001" customHeight="1">
      <c r="A39" s="298" t="str">
        <f ca="1">IF(X39="N/A","",MONTH(INDEX(회계장부!$A:$A,X39,1)))</f>
        <v/>
      </c>
      <c r="B39" s="299" t="str">
        <f ca="1">IF(X39="N/A","",DAY(INDEX(회계장부!$A:$A,X39,1)))</f>
        <v/>
      </c>
      <c r="C39" s="325" t="str">
        <f ca="1">IF(ISNUMBER(Y39),INDEX(회계장부!$B:$B,Y39,1),IF(Y39="N/A","",Y39))</f>
        <v/>
      </c>
      <c r="D39" s="326"/>
      <c r="E39" s="326"/>
      <c r="F39" s="326"/>
      <c r="G39" s="326"/>
      <c r="H39" s="326"/>
      <c r="I39" s="326"/>
      <c r="J39" s="327"/>
      <c r="K39" s="307" t="str">
        <f ca="1">IF(ISNUMBER(Y39),TEXT(INDEX(회계장부!$C:$C,Y39,1),"#,###"),IF(Y39="월계",INDEX(월별누계!$B:$B,MATCH(출력월,월별누계!$A:$A,0),1),IF(Y39="누계",INDEX(월별누계!$D:$D,MATCH(출력월,월별누계!$A:$A,0),1),"")))</f>
        <v/>
      </c>
      <c r="L39" s="308"/>
      <c r="M39" s="308"/>
      <c r="N39" s="309"/>
      <c r="O39" s="310" t="str">
        <f ca="1">IF(ISNUMBER(Y39),TEXT(INDEX(회계장부!$D:$D,Y39,1),"#,####"),IF(Y39="월계",INDEX(월별누계!$C:$C,MATCH(출력월,월별누계!$A:$A,0),1),IF(Y39="누계",INDEX(월별누계!$E:$E,MATCH(출력월,월별누계!$A:$A,0),1),"")))</f>
        <v/>
      </c>
      <c r="P39" s="308"/>
      <c r="Q39" s="308"/>
      <c r="R39" s="309"/>
      <c r="S39" s="311" t="str">
        <f ca="1">IF(ISNUMBER(Y39),INDEX(회계장부!$E:$E,Y39,1),IF(Y39="월계","",IF(Y39="누계",INDEX(월별누계!$F:$F,MATCH(출력월,월별누계!$A:$A,0),1),"")))</f>
        <v/>
      </c>
      <c r="T39" s="311"/>
      <c r="U39" s="311"/>
      <c r="V39" s="310"/>
      <c r="W39" s="1">
        <v>34</v>
      </c>
      <c r="X39" s="1" t="str">
        <f ca="1">IFERROR(MATCH(W39,회계장부!$N:$N,0),"N/A")</f>
        <v>N/A</v>
      </c>
      <c r="Y39" s="1" t="str">
        <f t="shared" ca="1" si="1"/>
        <v>N/A</v>
      </c>
      <c r="Z39" s="1" t="str">
        <f t="shared" ca="1" si="0"/>
        <v>X</v>
      </c>
    </row>
    <row r="40" spans="1:26" ht="20.100000000000001" customHeight="1">
      <c r="A40" s="298" t="str">
        <f ca="1">IF(X40="N/A","",MONTH(INDEX(회계장부!$A:$A,X40,1)))</f>
        <v/>
      </c>
      <c r="B40" s="299" t="str">
        <f ca="1">IF(X40="N/A","",DAY(INDEX(회계장부!$A:$A,X40,1)))</f>
        <v/>
      </c>
      <c r="C40" s="325" t="str">
        <f ca="1">IF(ISNUMBER(Y40),INDEX(회계장부!$B:$B,Y40,1),IF(Y40="N/A","",Y40))</f>
        <v/>
      </c>
      <c r="D40" s="326"/>
      <c r="E40" s="326"/>
      <c r="F40" s="326"/>
      <c r="G40" s="326"/>
      <c r="H40" s="326"/>
      <c r="I40" s="326"/>
      <c r="J40" s="327"/>
      <c r="K40" s="307" t="str">
        <f ca="1">IF(ISNUMBER(Y40),TEXT(INDEX(회계장부!$C:$C,Y40,1),"#,###"),IF(Y40="월계",INDEX(월별누계!$B:$B,MATCH(출력월,월별누계!$A:$A,0),1),IF(Y40="누계",INDEX(월별누계!$D:$D,MATCH(출력월,월별누계!$A:$A,0),1),"")))</f>
        <v/>
      </c>
      <c r="L40" s="308"/>
      <c r="M40" s="308"/>
      <c r="N40" s="309"/>
      <c r="O40" s="310" t="str">
        <f ca="1">IF(ISNUMBER(Y40),TEXT(INDEX(회계장부!$D:$D,Y40,1),"#,####"),IF(Y40="월계",INDEX(월별누계!$C:$C,MATCH(출력월,월별누계!$A:$A,0),1),IF(Y40="누계",INDEX(월별누계!$E:$E,MATCH(출력월,월별누계!$A:$A,0),1),"")))</f>
        <v/>
      </c>
      <c r="P40" s="308"/>
      <c r="Q40" s="308"/>
      <c r="R40" s="309"/>
      <c r="S40" s="311" t="str">
        <f ca="1">IF(ISNUMBER(Y40),INDEX(회계장부!$E:$E,Y40,1),IF(Y40="월계","",IF(Y40="누계",INDEX(월별누계!$F:$F,MATCH(출력월,월별누계!$A:$A,0),1),"")))</f>
        <v/>
      </c>
      <c r="T40" s="311"/>
      <c r="U40" s="311"/>
      <c r="V40" s="310"/>
      <c r="W40" s="1">
        <v>35</v>
      </c>
      <c r="X40" s="1" t="str">
        <f ca="1">IFERROR(MATCH(W40,회계장부!$N:$N,0),"N/A")</f>
        <v>N/A</v>
      </c>
      <c r="Y40" s="1" t="str">
        <f t="shared" ca="1" si="1"/>
        <v>N/A</v>
      </c>
      <c r="Z40" s="1" t="str">
        <f t="shared" ca="1" si="0"/>
        <v>X</v>
      </c>
    </row>
    <row r="41" spans="1:26" ht="20.100000000000001" customHeight="1">
      <c r="A41" s="298" t="str">
        <f ca="1">IF(X41="N/A","",MONTH(INDEX(회계장부!$A:$A,X41,1)))</f>
        <v/>
      </c>
      <c r="B41" s="299" t="str">
        <f ca="1">IF(X41="N/A","",DAY(INDEX(회계장부!$A:$A,X41,1)))</f>
        <v/>
      </c>
      <c r="C41" s="325" t="str">
        <f ca="1">IF(ISNUMBER(Y41),INDEX(회계장부!$B:$B,Y41,1),IF(Y41="N/A","",Y41))</f>
        <v/>
      </c>
      <c r="D41" s="326"/>
      <c r="E41" s="326"/>
      <c r="F41" s="326"/>
      <c r="G41" s="326"/>
      <c r="H41" s="326"/>
      <c r="I41" s="326"/>
      <c r="J41" s="327"/>
      <c r="K41" s="307" t="str">
        <f ca="1">IF(ISNUMBER(Y41),TEXT(INDEX(회계장부!$C:$C,Y41,1),"#,###"),IF(Y41="월계",INDEX(월별누계!$B:$B,MATCH(출력월,월별누계!$A:$A,0),1),IF(Y41="누계",INDEX(월별누계!$D:$D,MATCH(출력월,월별누계!$A:$A,0),1),"")))</f>
        <v/>
      </c>
      <c r="L41" s="308"/>
      <c r="M41" s="308"/>
      <c r="N41" s="309"/>
      <c r="O41" s="310" t="str">
        <f ca="1">IF(ISNUMBER(Y41),TEXT(INDEX(회계장부!$D:$D,Y41,1),"#,####"),IF(Y41="월계",INDEX(월별누계!$C:$C,MATCH(출력월,월별누계!$A:$A,0),1),IF(Y41="누계",INDEX(월별누계!$E:$E,MATCH(출력월,월별누계!$A:$A,0),1),"")))</f>
        <v/>
      </c>
      <c r="P41" s="308"/>
      <c r="Q41" s="308"/>
      <c r="R41" s="309"/>
      <c r="S41" s="311" t="str">
        <f ca="1">IF(ISNUMBER(Y41),INDEX(회계장부!$E:$E,Y41,1),IF(Y41="월계","",IF(Y41="누계",INDEX(월별누계!$F:$F,MATCH(출력월,월별누계!$A:$A,0),1),"")))</f>
        <v/>
      </c>
      <c r="T41" s="311"/>
      <c r="U41" s="311"/>
      <c r="V41" s="310"/>
      <c r="W41" s="1">
        <v>36</v>
      </c>
      <c r="X41" s="1" t="str">
        <f ca="1">IFERROR(MATCH(W41,회계장부!$N:$N,0),"N/A")</f>
        <v>N/A</v>
      </c>
      <c r="Y41" s="1" t="str">
        <f t="shared" ca="1" si="1"/>
        <v>N/A</v>
      </c>
      <c r="Z41" s="1" t="str">
        <f t="shared" ca="1" si="0"/>
        <v>X</v>
      </c>
    </row>
    <row r="42" spans="1:26" ht="20.100000000000001" customHeight="1">
      <c r="A42" s="298" t="str">
        <f ca="1">IF(X42="N/A","",MONTH(INDEX(회계장부!$A:$A,X42,1)))</f>
        <v/>
      </c>
      <c r="B42" s="299" t="str">
        <f ca="1">IF(X42="N/A","",DAY(INDEX(회계장부!$A:$A,X42,1)))</f>
        <v/>
      </c>
      <c r="C42" s="325" t="str">
        <f ca="1">IF(ISNUMBER(Y42),INDEX(회계장부!$B:$B,Y42,1),IF(Y42="N/A","",Y42))</f>
        <v/>
      </c>
      <c r="D42" s="326"/>
      <c r="E42" s="326"/>
      <c r="F42" s="326"/>
      <c r="G42" s="326"/>
      <c r="H42" s="326"/>
      <c r="I42" s="326"/>
      <c r="J42" s="327"/>
      <c r="K42" s="307" t="str">
        <f ca="1">IF(ISNUMBER(Y42),TEXT(INDEX(회계장부!$C:$C,Y42,1),"#,###"),IF(Y42="월계",INDEX(월별누계!$B:$B,MATCH(출력월,월별누계!$A:$A,0),1),IF(Y42="누계",INDEX(월별누계!$D:$D,MATCH(출력월,월별누계!$A:$A,0),1),"")))</f>
        <v/>
      </c>
      <c r="L42" s="308"/>
      <c r="M42" s="308"/>
      <c r="N42" s="309"/>
      <c r="O42" s="310" t="str">
        <f ca="1">IF(ISNUMBER(Y42),TEXT(INDEX(회계장부!$D:$D,Y42,1),"#,####"),IF(Y42="월계",INDEX(월별누계!$C:$C,MATCH(출력월,월별누계!$A:$A,0),1),IF(Y42="누계",INDEX(월별누계!$E:$E,MATCH(출력월,월별누계!$A:$A,0),1),"")))</f>
        <v/>
      </c>
      <c r="P42" s="308"/>
      <c r="Q42" s="308"/>
      <c r="R42" s="309"/>
      <c r="S42" s="311" t="str">
        <f ca="1">IF(ISNUMBER(Y42),INDEX(회계장부!$E:$E,Y42,1),IF(Y42="월계","",IF(Y42="누계",INDEX(월별누계!$F:$F,MATCH(출력월,월별누계!$A:$A,0),1),"")))</f>
        <v/>
      </c>
      <c r="T42" s="311"/>
      <c r="U42" s="311"/>
      <c r="V42" s="310"/>
      <c r="W42" s="1">
        <v>37</v>
      </c>
      <c r="X42" s="1" t="str">
        <f ca="1">IFERROR(MATCH(W42,회계장부!$N:$N,0),"N/A")</f>
        <v>N/A</v>
      </c>
      <c r="Y42" s="1" t="str">
        <f t="shared" ca="1" si="1"/>
        <v>N/A</v>
      </c>
      <c r="Z42" s="1" t="str">
        <f t="shared" ca="1" si="0"/>
        <v>X</v>
      </c>
    </row>
    <row r="43" spans="1:26" ht="20.100000000000001" customHeight="1">
      <c r="A43" s="298" t="str">
        <f ca="1">IF(X43="N/A","",MONTH(INDEX(회계장부!$A:$A,X43,1)))</f>
        <v/>
      </c>
      <c r="B43" s="299" t="str">
        <f ca="1">IF(X43="N/A","",DAY(INDEX(회계장부!$A:$A,X43,1)))</f>
        <v/>
      </c>
      <c r="C43" s="325" t="str">
        <f ca="1">IF(ISNUMBER(Y43),INDEX(회계장부!$B:$B,Y43,1),IF(Y43="N/A","",Y43))</f>
        <v/>
      </c>
      <c r="D43" s="326"/>
      <c r="E43" s="326"/>
      <c r="F43" s="326"/>
      <c r="G43" s="326"/>
      <c r="H43" s="326"/>
      <c r="I43" s="326"/>
      <c r="J43" s="327"/>
      <c r="K43" s="307" t="str">
        <f ca="1">IF(ISNUMBER(Y43),TEXT(INDEX(회계장부!$C:$C,Y43,1),"#,###"),IF(Y43="월계",INDEX(월별누계!$B:$B,MATCH(출력월,월별누계!$A:$A,0),1),IF(Y43="누계",INDEX(월별누계!$D:$D,MATCH(출력월,월별누계!$A:$A,0),1),"")))</f>
        <v/>
      </c>
      <c r="L43" s="308"/>
      <c r="M43" s="308"/>
      <c r="N43" s="309"/>
      <c r="O43" s="310" t="str">
        <f ca="1">IF(ISNUMBER(Y43),TEXT(INDEX(회계장부!$D:$D,Y43,1),"#,####"),IF(Y43="월계",INDEX(월별누계!$C:$C,MATCH(출력월,월별누계!$A:$A,0),1),IF(Y43="누계",INDEX(월별누계!$E:$E,MATCH(출력월,월별누계!$A:$A,0),1),"")))</f>
        <v/>
      </c>
      <c r="P43" s="308"/>
      <c r="Q43" s="308"/>
      <c r="R43" s="309"/>
      <c r="S43" s="311" t="str">
        <f ca="1">IF(ISNUMBER(Y43),INDEX(회계장부!$E:$E,Y43,1),IF(Y43="월계","",IF(Y43="누계",INDEX(월별누계!$F:$F,MATCH(출력월,월별누계!$A:$A,0),1),"")))</f>
        <v/>
      </c>
      <c r="T43" s="311"/>
      <c r="U43" s="311"/>
      <c r="V43" s="310"/>
      <c r="W43" s="1">
        <v>38</v>
      </c>
      <c r="X43" s="1" t="str">
        <f ca="1">IFERROR(MATCH(W43,회계장부!$N:$N,0),"N/A")</f>
        <v>N/A</v>
      </c>
      <c r="Y43" s="1" t="str">
        <f t="shared" ca="1" si="1"/>
        <v>N/A</v>
      </c>
      <c r="Z43" s="1" t="str">
        <f t="shared" ca="1" si="0"/>
        <v>X</v>
      </c>
    </row>
    <row r="44" spans="1:26" ht="20.100000000000001" customHeight="1">
      <c r="A44" s="298" t="str">
        <f ca="1">IF(X44="N/A","",MONTH(INDEX(회계장부!$A:$A,X44,1)))</f>
        <v/>
      </c>
      <c r="B44" s="299" t="str">
        <f ca="1">IF(X44="N/A","",DAY(INDEX(회계장부!$A:$A,X44,1)))</f>
        <v/>
      </c>
      <c r="C44" s="325" t="str">
        <f ca="1">IF(ISNUMBER(Y44),INDEX(회계장부!$B:$B,Y44,1),IF(Y44="N/A","",Y44))</f>
        <v/>
      </c>
      <c r="D44" s="326"/>
      <c r="E44" s="326"/>
      <c r="F44" s="326"/>
      <c r="G44" s="326"/>
      <c r="H44" s="326"/>
      <c r="I44" s="326"/>
      <c r="J44" s="327"/>
      <c r="K44" s="307" t="str">
        <f ca="1">IF(ISNUMBER(Y44),TEXT(INDEX(회계장부!$C:$C,Y44,1),"#,###"),IF(Y44="월계",INDEX(월별누계!$B:$B,MATCH(출력월,월별누계!$A:$A,0),1),IF(Y44="누계",INDEX(월별누계!$D:$D,MATCH(출력월,월별누계!$A:$A,0),1),"")))</f>
        <v/>
      </c>
      <c r="L44" s="308"/>
      <c r="M44" s="308"/>
      <c r="N44" s="309"/>
      <c r="O44" s="310" t="str">
        <f ca="1">IF(ISNUMBER(Y44),TEXT(INDEX(회계장부!$D:$D,Y44,1),"#,####"),IF(Y44="월계",INDEX(월별누계!$C:$C,MATCH(출력월,월별누계!$A:$A,0),1),IF(Y44="누계",INDEX(월별누계!$E:$E,MATCH(출력월,월별누계!$A:$A,0),1),"")))</f>
        <v/>
      </c>
      <c r="P44" s="308"/>
      <c r="Q44" s="308"/>
      <c r="R44" s="309"/>
      <c r="S44" s="311" t="str">
        <f ca="1">IF(ISNUMBER(Y44),INDEX(회계장부!$E:$E,Y44,1),IF(Y44="월계","",IF(Y44="누계",INDEX(월별누계!$F:$F,MATCH(출력월,월별누계!$A:$A,0),1),"")))</f>
        <v/>
      </c>
      <c r="T44" s="311"/>
      <c r="U44" s="311"/>
      <c r="V44" s="310"/>
      <c r="W44" s="1">
        <v>39</v>
      </c>
      <c r="X44" s="1" t="str">
        <f ca="1">IFERROR(MATCH(W44,회계장부!$N:$N,0),"N/A")</f>
        <v>N/A</v>
      </c>
      <c r="Y44" s="1" t="str">
        <f t="shared" ca="1" si="1"/>
        <v>N/A</v>
      </c>
      <c r="Z44" s="1" t="str">
        <f t="shared" ca="1" si="0"/>
        <v>X</v>
      </c>
    </row>
    <row r="45" spans="1:26" ht="20.100000000000001" customHeight="1">
      <c r="A45" s="298" t="str">
        <f ca="1">IF(X45="N/A","",MONTH(INDEX(회계장부!$A:$A,X45,1)))</f>
        <v/>
      </c>
      <c r="B45" s="299" t="str">
        <f ca="1">IF(X45="N/A","",DAY(INDEX(회계장부!$A:$A,X45,1)))</f>
        <v/>
      </c>
      <c r="C45" s="325" t="str">
        <f ca="1">IF(ISNUMBER(Y45),INDEX(회계장부!$B:$B,Y45,1),IF(Y45="N/A","",Y45))</f>
        <v/>
      </c>
      <c r="D45" s="326"/>
      <c r="E45" s="326"/>
      <c r="F45" s="326"/>
      <c r="G45" s="326"/>
      <c r="H45" s="326"/>
      <c r="I45" s="326"/>
      <c r="J45" s="327"/>
      <c r="K45" s="307" t="str">
        <f ca="1">IF(ISNUMBER(Y45),TEXT(INDEX(회계장부!$C:$C,Y45,1),"#,###"),IF(Y45="월계",INDEX(월별누계!$B:$B,MATCH(출력월,월별누계!$A:$A,0),1),IF(Y45="누계",INDEX(월별누계!$D:$D,MATCH(출력월,월별누계!$A:$A,0),1),"")))</f>
        <v/>
      </c>
      <c r="L45" s="308"/>
      <c r="M45" s="308"/>
      <c r="N45" s="309"/>
      <c r="O45" s="310" t="str">
        <f ca="1">IF(ISNUMBER(Y45),TEXT(INDEX(회계장부!$D:$D,Y45,1),"#,####"),IF(Y45="월계",INDEX(월별누계!$C:$C,MATCH(출력월,월별누계!$A:$A,0),1),IF(Y45="누계",INDEX(월별누계!$E:$E,MATCH(출력월,월별누계!$A:$A,0),1),"")))</f>
        <v/>
      </c>
      <c r="P45" s="308"/>
      <c r="Q45" s="308"/>
      <c r="R45" s="309"/>
      <c r="S45" s="311" t="str">
        <f ca="1">IF(ISNUMBER(Y45),INDEX(회계장부!$E:$E,Y45,1),IF(Y45="월계","",IF(Y45="누계",INDEX(월별누계!$F:$F,MATCH(출력월,월별누계!$A:$A,0),1),"")))</f>
        <v/>
      </c>
      <c r="T45" s="311"/>
      <c r="U45" s="311"/>
      <c r="V45" s="310"/>
      <c r="W45" s="1">
        <v>40</v>
      </c>
      <c r="X45" s="1" t="str">
        <f ca="1">IFERROR(MATCH(W45,회계장부!$N:$N,0),"N/A")</f>
        <v>N/A</v>
      </c>
      <c r="Y45" s="1" t="str">
        <f t="shared" ca="1" si="1"/>
        <v>N/A</v>
      </c>
      <c r="Z45" s="1" t="str">
        <f t="shared" ca="1" si="0"/>
        <v>X</v>
      </c>
    </row>
    <row r="46" spans="1:26" ht="20.100000000000001" customHeight="1">
      <c r="A46" s="298" t="str">
        <f ca="1">IF(X46="N/A","",MONTH(INDEX(회계장부!$A:$A,X46,1)))</f>
        <v/>
      </c>
      <c r="B46" s="299" t="str">
        <f ca="1">IF(X46="N/A","",DAY(INDEX(회계장부!$A:$A,X46,1)))</f>
        <v/>
      </c>
      <c r="C46" s="325" t="str">
        <f ca="1">IF(ISNUMBER(Y46),INDEX(회계장부!$B:$B,Y46,1),IF(Y46="N/A","",Y46))</f>
        <v/>
      </c>
      <c r="D46" s="326"/>
      <c r="E46" s="326"/>
      <c r="F46" s="326"/>
      <c r="G46" s="326"/>
      <c r="H46" s="326"/>
      <c r="I46" s="326"/>
      <c r="J46" s="327"/>
      <c r="K46" s="307" t="str">
        <f ca="1">IF(ISNUMBER(Y46),TEXT(INDEX(회계장부!$C:$C,Y46,1),"#,###"),IF(Y46="월계",INDEX(월별누계!$B:$B,MATCH(출력월,월별누계!$A:$A,0),1),IF(Y46="누계",INDEX(월별누계!$D:$D,MATCH(출력월,월별누계!$A:$A,0),1),"")))</f>
        <v/>
      </c>
      <c r="L46" s="308"/>
      <c r="M46" s="308"/>
      <c r="N46" s="309"/>
      <c r="O46" s="310" t="str">
        <f ca="1">IF(ISNUMBER(Y46),TEXT(INDEX(회계장부!$D:$D,Y46,1),"#,####"),IF(Y46="월계",INDEX(월별누계!$C:$C,MATCH(출력월,월별누계!$A:$A,0),1),IF(Y46="누계",INDEX(월별누계!$E:$E,MATCH(출력월,월별누계!$A:$A,0),1),"")))</f>
        <v/>
      </c>
      <c r="P46" s="308"/>
      <c r="Q46" s="308"/>
      <c r="R46" s="309"/>
      <c r="S46" s="311" t="str">
        <f ca="1">IF(ISNUMBER(Y46),INDEX(회계장부!$E:$E,Y46,1),IF(Y46="월계","",IF(Y46="누계",INDEX(월별누계!$F:$F,MATCH(출력월,월별누계!$A:$A,0),1),"")))</f>
        <v/>
      </c>
      <c r="T46" s="311"/>
      <c r="U46" s="311"/>
      <c r="V46" s="310"/>
      <c r="W46" s="1">
        <v>41</v>
      </c>
      <c r="X46" s="1" t="str">
        <f ca="1">IFERROR(MATCH(W46,회계장부!$N:$N,0),"N/A")</f>
        <v>N/A</v>
      </c>
      <c r="Y46" s="1" t="str">
        <f t="shared" ca="1" si="1"/>
        <v>N/A</v>
      </c>
      <c r="Z46" s="1" t="str">
        <f t="shared" ca="1" si="0"/>
        <v>X</v>
      </c>
    </row>
    <row r="47" spans="1:26" ht="20.100000000000001" customHeight="1">
      <c r="A47" s="298" t="str">
        <f ca="1">IF(X47="N/A","",MONTH(INDEX(회계장부!$A:$A,X47,1)))</f>
        <v/>
      </c>
      <c r="B47" s="299" t="str">
        <f ca="1">IF(X47="N/A","",DAY(INDEX(회계장부!$A:$A,X47,1)))</f>
        <v/>
      </c>
      <c r="C47" s="325" t="str">
        <f ca="1">IF(ISNUMBER(Y47),INDEX(회계장부!$B:$B,Y47,1),IF(Y47="N/A","",Y47))</f>
        <v/>
      </c>
      <c r="D47" s="326"/>
      <c r="E47" s="326"/>
      <c r="F47" s="326"/>
      <c r="G47" s="326"/>
      <c r="H47" s="326"/>
      <c r="I47" s="326"/>
      <c r="J47" s="327"/>
      <c r="K47" s="307" t="str">
        <f ca="1">IF(ISNUMBER(Y47),TEXT(INDEX(회계장부!$C:$C,Y47,1),"#,###"),IF(Y47="월계",INDEX(월별누계!$B:$B,MATCH(출력월,월별누계!$A:$A,0),1),IF(Y47="누계",INDEX(월별누계!$D:$D,MATCH(출력월,월별누계!$A:$A,0),1),"")))</f>
        <v/>
      </c>
      <c r="L47" s="308"/>
      <c r="M47" s="308"/>
      <c r="N47" s="309"/>
      <c r="O47" s="310" t="str">
        <f ca="1">IF(ISNUMBER(Y47),TEXT(INDEX(회계장부!$D:$D,Y47,1),"#,####"),IF(Y47="월계",INDEX(월별누계!$C:$C,MATCH(출력월,월별누계!$A:$A,0),1),IF(Y47="누계",INDEX(월별누계!$E:$E,MATCH(출력월,월별누계!$A:$A,0),1),"")))</f>
        <v/>
      </c>
      <c r="P47" s="308"/>
      <c r="Q47" s="308"/>
      <c r="R47" s="309"/>
      <c r="S47" s="311" t="str">
        <f ca="1">IF(ISNUMBER(Y47),INDEX(회계장부!$E:$E,Y47,1),IF(Y47="월계","",IF(Y47="누계",INDEX(월별누계!$F:$F,MATCH(출력월,월별누계!$A:$A,0),1),"")))</f>
        <v/>
      </c>
      <c r="T47" s="311"/>
      <c r="U47" s="311"/>
      <c r="V47" s="310"/>
      <c r="W47" s="1">
        <v>42</v>
      </c>
      <c r="X47" s="1" t="str">
        <f ca="1">IFERROR(MATCH(W47,회계장부!$N:$N,0),"N/A")</f>
        <v>N/A</v>
      </c>
      <c r="Y47" s="1" t="str">
        <f t="shared" ca="1" si="1"/>
        <v>N/A</v>
      </c>
      <c r="Z47" s="1" t="str">
        <f t="shared" ca="1" si="0"/>
        <v>X</v>
      </c>
    </row>
    <row r="48" spans="1:26" ht="20.100000000000001" customHeight="1">
      <c r="A48" s="298" t="str">
        <f ca="1">IF(X48="N/A","",MONTH(INDEX(회계장부!$A:$A,X48,1)))</f>
        <v/>
      </c>
      <c r="B48" s="299" t="str">
        <f ca="1">IF(X48="N/A","",DAY(INDEX(회계장부!$A:$A,X48,1)))</f>
        <v/>
      </c>
      <c r="C48" s="325" t="str">
        <f ca="1">IF(ISNUMBER(Y48),INDEX(회계장부!$B:$B,Y48,1),IF(Y48="N/A","",Y48))</f>
        <v/>
      </c>
      <c r="D48" s="326"/>
      <c r="E48" s="326"/>
      <c r="F48" s="326"/>
      <c r="G48" s="326"/>
      <c r="H48" s="326"/>
      <c r="I48" s="326"/>
      <c r="J48" s="327"/>
      <c r="K48" s="307" t="str">
        <f ca="1">IF(ISNUMBER(Y48),TEXT(INDEX(회계장부!$C:$C,Y48,1),"#,###"),IF(Y48="월계",INDEX(월별누계!$B:$B,MATCH(출력월,월별누계!$A:$A,0),1),IF(Y48="누계",INDEX(월별누계!$D:$D,MATCH(출력월,월별누계!$A:$A,0),1),"")))</f>
        <v/>
      </c>
      <c r="L48" s="308"/>
      <c r="M48" s="308"/>
      <c r="N48" s="309"/>
      <c r="O48" s="310" t="str">
        <f ca="1">IF(ISNUMBER(Y48),TEXT(INDEX(회계장부!$D:$D,Y48,1),"#,####"),IF(Y48="월계",INDEX(월별누계!$C:$C,MATCH(출력월,월별누계!$A:$A,0),1),IF(Y48="누계",INDEX(월별누계!$E:$E,MATCH(출력월,월별누계!$A:$A,0),1),"")))</f>
        <v/>
      </c>
      <c r="P48" s="308"/>
      <c r="Q48" s="308"/>
      <c r="R48" s="309"/>
      <c r="S48" s="311" t="str">
        <f ca="1">IF(ISNUMBER(Y48),INDEX(회계장부!$E:$E,Y48,1),IF(Y48="월계","",IF(Y48="누계",INDEX(월별누계!$F:$F,MATCH(출력월,월별누계!$A:$A,0),1),"")))</f>
        <v/>
      </c>
      <c r="T48" s="311"/>
      <c r="U48" s="311"/>
      <c r="V48" s="310"/>
      <c r="W48" s="1">
        <v>43</v>
      </c>
      <c r="X48" s="1" t="str">
        <f ca="1">IFERROR(MATCH(W48,회계장부!$N:$N,0),"N/A")</f>
        <v>N/A</v>
      </c>
      <c r="Y48" s="1" t="str">
        <f t="shared" ca="1" si="1"/>
        <v>N/A</v>
      </c>
      <c r="Z48" s="1" t="str">
        <f t="shared" ca="1" si="0"/>
        <v>X</v>
      </c>
    </row>
    <row r="49" spans="1:26" ht="20.100000000000001" customHeight="1">
      <c r="A49" s="298" t="str">
        <f ca="1">IF(X49="N/A","",MONTH(INDEX(회계장부!$A:$A,X49,1)))</f>
        <v/>
      </c>
      <c r="B49" s="299" t="str">
        <f ca="1">IF(X49="N/A","",DAY(INDEX(회계장부!$A:$A,X49,1)))</f>
        <v/>
      </c>
      <c r="C49" s="325" t="str">
        <f ca="1">IF(ISNUMBER(Y49),INDEX(회계장부!$B:$B,Y49,1),IF(Y49="N/A","",Y49))</f>
        <v/>
      </c>
      <c r="D49" s="326"/>
      <c r="E49" s="326"/>
      <c r="F49" s="326"/>
      <c r="G49" s="326"/>
      <c r="H49" s="326"/>
      <c r="I49" s="326"/>
      <c r="J49" s="327"/>
      <c r="K49" s="307" t="str">
        <f ca="1">IF(ISNUMBER(Y49),TEXT(INDEX(회계장부!$C:$C,Y49,1),"#,###"),IF(Y49="월계",INDEX(월별누계!$B:$B,MATCH(출력월,월별누계!$A:$A,0),1),IF(Y49="누계",INDEX(월별누계!$D:$D,MATCH(출력월,월별누계!$A:$A,0),1),"")))</f>
        <v/>
      </c>
      <c r="L49" s="308"/>
      <c r="M49" s="308"/>
      <c r="N49" s="309"/>
      <c r="O49" s="310" t="str">
        <f ca="1">IF(ISNUMBER(Y49),TEXT(INDEX(회계장부!$D:$D,Y49,1),"#,####"),IF(Y49="월계",INDEX(월별누계!$C:$C,MATCH(출력월,월별누계!$A:$A,0),1),IF(Y49="누계",INDEX(월별누계!$E:$E,MATCH(출력월,월별누계!$A:$A,0),1),"")))</f>
        <v/>
      </c>
      <c r="P49" s="308"/>
      <c r="Q49" s="308"/>
      <c r="R49" s="309"/>
      <c r="S49" s="311" t="str">
        <f ca="1">IF(ISNUMBER(Y49),INDEX(회계장부!$E:$E,Y49,1),IF(Y49="월계","",IF(Y49="누계",INDEX(월별누계!$F:$F,MATCH(출력월,월별누계!$A:$A,0),1),"")))</f>
        <v/>
      </c>
      <c r="T49" s="311"/>
      <c r="U49" s="311"/>
      <c r="V49" s="310"/>
      <c r="W49" s="1">
        <v>44</v>
      </c>
      <c r="X49" s="1" t="str">
        <f ca="1">IFERROR(MATCH(W49,회계장부!$N:$N,0),"N/A")</f>
        <v>N/A</v>
      </c>
      <c r="Y49" s="1" t="str">
        <f t="shared" ca="1" si="1"/>
        <v>N/A</v>
      </c>
      <c r="Z49" s="1" t="str">
        <f t="shared" ca="1" si="0"/>
        <v>X</v>
      </c>
    </row>
    <row r="50" spans="1:26" ht="20.100000000000001" customHeight="1">
      <c r="A50" s="298" t="str">
        <f ca="1">IF(X50="N/A","",MONTH(INDEX(회계장부!$A:$A,X50,1)))</f>
        <v/>
      </c>
      <c r="B50" s="299" t="str">
        <f ca="1">IF(X50="N/A","",DAY(INDEX(회계장부!$A:$A,X50,1)))</f>
        <v/>
      </c>
      <c r="C50" s="325" t="str">
        <f ca="1">IF(ISNUMBER(Y50),INDEX(회계장부!$B:$B,Y50,1),IF(Y50="N/A","",Y50))</f>
        <v/>
      </c>
      <c r="D50" s="326"/>
      <c r="E50" s="326"/>
      <c r="F50" s="326"/>
      <c r="G50" s="326"/>
      <c r="H50" s="326"/>
      <c r="I50" s="326"/>
      <c r="J50" s="327"/>
      <c r="K50" s="307" t="str">
        <f ca="1">IF(ISNUMBER(Y50),TEXT(INDEX(회계장부!$C:$C,Y50,1),"#,###"),IF(Y50="월계",INDEX(월별누계!$B:$B,MATCH(출력월,월별누계!$A:$A,0),1),IF(Y50="누계",INDEX(월별누계!$D:$D,MATCH(출력월,월별누계!$A:$A,0),1),"")))</f>
        <v/>
      </c>
      <c r="L50" s="308"/>
      <c r="M50" s="308"/>
      <c r="N50" s="309"/>
      <c r="O50" s="310" t="str">
        <f ca="1">IF(ISNUMBER(Y50),TEXT(INDEX(회계장부!$D:$D,Y50,1),"#,####"),IF(Y50="월계",INDEX(월별누계!$C:$C,MATCH(출력월,월별누계!$A:$A,0),1),IF(Y50="누계",INDEX(월별누계!$E:$E,MATCH(출력월,월별누계!$A:$A,0),1),"")))</f>
        <v/>
      </c>
      <c r="P50" s="308"/>
      <c r="Q50" s="308"/>
      <c r="R50" s="309"/>
      <c r="S50" s="311" t="str">
        <f ca="1">IF(ISNUMBER(Y50),INDEX(회계장부!$E:$E,Y50,1),IF(Y50="월계","",IF(Y50="누계",INDEX(월별누계!$F:$F,MATCH(출력월,월별누계!$A:$A,0),1),"")))</f>
        <v/>
      </c>
      <c r="T50" s="311"/>
      <c r="U50" s="311"/>
      <c r="V50" s="310"/>
      <c r="W50" s="1">
        <v>45</v>
      </c>
      <c r="X50" s="1" t="str">
        <f ca="1">IFERROR(MATCH(W50,회계장부!$N:$N,0),"N/A")</f>
        <v>N/A</v>
      </c>
      <c r="Y50" s="1" t="str">
        <f t="shared" ca="1" si="1"/>
        <v>N/A</v>
      </c>
      <c r="Z50" s="1" t="str">
        <f t="shared" ca="1" si="0"/>
        <v>X</v>
      </c>
    </row>
    <row r="51" spans="1:26" ht="20.100000000000001" customHeight="1">
      <c r="A51" s="298" t="str">
        <f ca="1">IF(X51="N/A","",MONTH(INDEX(회계장부!$A:$A,X51,1)))</f>
        <v/>
      </c>
      <c r="B51" s="299" t="str">
        <f ca="1">IF(X51="N/A","",DAY(INDEX(회계장부!$A:$A,X51,1)))</f>
        <v/>
      </c>
      <c r="C51" s="325" t="str">
        <f ca="1">IF(ISNUMBER(Y51),INDEX(회계장부!$B:$B,Y51,1),IF(Y51="N/A","",Y51))</f>
        <v/>
      </c>
      <c r="D51" s="326"/>
      <c r="E51" s="326"/>
      <c r="F51" s="326"/>
      <c r="G51" s="326"/>
      <c r="H51" s="326"/>
      <c r="I51" s="326"/>
      <c r="J51" s="327"/>
      <c r="K51" s="307" t="str">
        <f ca="1">IF(ISNUMBER(Y51),TEXT(INDEX(회계장부!$C:$C,Y51,1),"#,###"),IF(Y51="월계",INDEX(월별누계!$B:$B,MATCH(출력월,월별누계!$A:$A,0),1),IF(Y51="누계",INDEX(월별누계!$D:$D,MATCH(출력월,월별누계!$A:$A,0),1),"")))</f>
        <v/>
      </c>
      <c r="L51" s="308"/>
      <c r="M51" s="308"/>
      <c r="N51" s="309"/>
      <c r="O51" s="310" t="str">
        <f ca="1">IF(ISNUMBER(Y51),TEXT(INDEX(회계장부!$D:$D,Y51,1),"#,####"),IF(Y51="월계",INDEX(월별누계!$C:$C,MATCH(출력월,월별누계!$A:$A,0),1),IF(Y51="누계",INDEX(월별누계!$E:$E,MATCH(출력월,월별누계!$A:$A,0),1),"")))</f>
        <v/>
      </c>
      <c r="P51" s="308"/>
      <c r="Q51" s="308"/>
      <c r="R51" s="309"/>
      <c r="S51" s="311" t="str">
        <f ca="1">IF(ISNUMBER(Y51),INDEX(회계장부!$E:$E,Y51,1),IF(Y51="월계","",IF(Y51="누계",INDEX(월별누계!$F:$F,MATCH(출력월,월별누계!$A:$A,0),1),"")))</f>
        <v/>
      </c>
      <c r="T51" s="311"/>
      <c r="U51" s="311"/>
      <c r="V51" s="310"/>
      <c r="W51" s="1">
        <v>46</v>
      </c>
      <c r="X51" s="1" t="str">
        <f ca="1">IFERROR(MATCH(W51,회계장부!$N:$N,0),"N/A")</f>
        <v>N/A</v>
      </c>
      <c r="Y51" s="1" t="str">
        <f t="shared" ca="1" si="1"/>
        <v>N/A</v>
      </c>
      <c r="Z51" s="1" t="str">
        <f t="shared" ca="1" si="0"/>
        <v>X</v>
      </c>
    </row>
    <row r="52" spans="1:26" ht="20.100000000000001" customHeight="1">
      <c r="A52" s="298" t="str">
        <f ca="1">IF(X52="N/A","",MONTH(INDEX(회계장부!$A:$A,X52,1)))</f>
        <v/>
      </c>
      <c r="B52" s="299" t="str">
        <f ca="1">IF(X52="N/A","",DAY(INDEX(회계장부!$A:$A,X52,1)))</f>
        <v/>
      </c>
      <c r="C52" s="325" t="str">
        <f ca="1">IF(ISNUMBER(Y52),INDEX(회계장부!$B:$B,Y52,1),IF(Y52="N/A","",Y52))</f>
        <v/>
      </c>
      <c r="D52" s="326"/>
      <c r="E52" s="326"/>
      <c r="F52" s="326"/>
      <c r="G52" s="326"/>
      <c r="H52" s="326"/>
      <c r="I52" s="326"/>
      <c r="J52" s="327"/>
      <c r="K52" s="307" t="str">
        <f ca="1">IF(ISNUMBER(Y52),TEXT(INDEX(회계장부!$C:$C,Y52,1),"#,###"),IF(Y52="월계",INDEX(월별누계!$B:$B,MATCH(출력월,월별누계!$A:$A,0),1),IF(Y52="누계",INDEX(월별누계!$D:$D,MATCH(출력월,월별누계!$A:$A,0),1),"")))</f>
        <v/>
      </c>
      <c r="L52" s="308"/>
      <c r="M52" s="308"/>
      <c r="N52" s="309"/>
      <c r="O52" s="310" t="str">
        <f ca="1">IF(ISNUMBER(Y52),TEXT(INDEX(회계장부!$D:$D,Y52,1),"#,####"),IF(Y52="월계",INDEX(월별누계!$C:$C,MATCH(출력월,월별누계!$A:$A,0),1),IF(Y52="누계",INDEX(월별누계!$E:$E,MATCH(출력월,월별누계!$A:$A,0),1),"")))</f>
        <v/>
      </c>
      <c r="P52" s="308"/>
      <c r="Q52" s="308"/>
      <c r="R52" s="309"/>
      <c r="S52" s="311" t="str">
        <f ca="1">IF(ISNUMBER(Y52),INDEX(회계장부!$E:$E,Y52,1),IF(Y52="월계","",IF(Y52="누계",INDEX(월별누계!$F:$F,MATCH(출력월,월별누계!$A:$A,0),1),"")))</f>
        <v/>
      </c>
      <c r="T52" s="311"/>
      <c r="U52" s="311"/>
      <c r="V52" s="310"/>
      <c r="W52" s="1">
        <v>47</v>
      </c>
      <c r="X52" s="1" t="str">
        <f ca="1">IFERROR(MATCH(W52,회계장부!$N:$N,0),"N/A")</f>
        <v>N/A</v>
      </c>
      <c r="Y52" s="1" t="str">
        <f t="shared" ca="1" si="1"/>
        <v>N/A</v>
      </c>
      <c r="Z52" s="1" t="str">
        <f t="shared" ca="1" si="0"/>
        <v>X</v>
      </c>
    </row>
    <row r="53" spans="1:26" ht="20.100000000000001" customHeight="1">
      <c r="A53" s="298" t="str">
        <f ca="1">IF(X53="N/A","",MONTH(INDEX(회계장부!$A:$A,X53,1)))</f>
        <v/>
      </c>
      <c r="B53" s="299" t="str">
        <f ca="1">IF(X53="N/A","",DAY(INDEX(회계장부!$A:$A,X53,1)))</f>
        <v/>
      </c>
      <c r="C53" s="325" t="str">
        <f ca="1">IF(ISNUMBER(Y53),INDEX(회계장부!$B:$B,Y53,1),IF(Y53="N/A","",Y53))</f>
        <v/>
      </c>
      <c r="D53" s="326"/>
      <c r="E53" s="326"/>
      <c r="F53" s="326"/>
      <c r="G53" s="326"/>
      <c r="H53" s="326"/>
      <c r="I53" s="326"/>
      <c r="J53" s="327"/>
      <c r="K53" s="307" t="str">
        <f ca="1">IF(ISNUMBER(Y53),TEXT(INDEX(회계장부!$C:$C,Y53,1),"#,###"),IF(Y53="월계",INDEX(월별누계!$B:$B,MATCH(출력월,월별누계!$A:$A,0),1),IF(Y53="누계",INDEX(월별누계!$D:$D,MATCH(출력월,월별누계!$A:$A,0),1),"")))</f>
        <v/>
      </c>
      <c r="L53" s="308"/>
      <c r="M53" s="308"/>
      <c r="N53" s="309"/>
      <c r="O53" s="310" t="str">
        <f ca="1">IF(ISNUMBER(Y53),TEXT(INDEX(회계장부!$D:$D,Y53,1),"#,####"),IF(Y53="월계",INDEX(월별누계!$C:$C,MATCH(출력월,월별누계!$A:$A,0),1),IF(Y53="누계",INDEX(월별누계!$E:$E,MATCH(출력월,월별누계!$A:$A,0),1),"")))</f>
        <v/>
      </c>
      <c r="P53" s="308"/>
      <c r="Q53" s="308"/>
      <c r="R53" s="309"/>
      <c r="S53" s="311" t="str">
        <f ca="1">IF(ISNUMBER(Y53),INDEX(회계장부!$E:$E,Y53,1),IF(Y53="월계","",IF(Y53="누계",INDEX(월별누계!$F:$F,MATCH(출력월,월별누계!$A:$A,0),1),"")))</f>
        <v/>
      </c>
      <c r="T53" s="311"/>
      <c r="U53" s="311"/>
      <c r="V53" s="310"/>
      <c r="W53" s="1">
        <v>48</v>
      </c>
      <c r="X53" s="1" t="str">
        <f ca="1">IFERROR(MATCH(W53,회계장부!$N:$N,0),"N/A")</f>
        <v>N/A</v>
      </c>
      <c r="Y53" s="1" t="str">
        <f t="shared" ca="1" si="1"/>
        <v>N/A</v>
      </c>
      <c r="Z53" s="1" t="str">
        <f t="shared" ca="1" si="0"/>
        <v>X</v>
      </c>
    </row>
    <row r="54" spans="1:26" ht="20.100000000000001" customHeight="1">
      <c r="A54" s="298" t="str">
        <f ca="1">IF(X54="N/A","",MONTH(INDEX(회계장부!$A:$A,X54,1)))</f>
        <v/>
      </c>
      <c r="B54" s="299" t="str">
        <f ca="1">IF(X54="N/A","",DAY(INDEX(회계장부!$A:$A,X54,1)))</f>
        <v/>
      </c>
      <c r="C54" s="325" t="str">
        <f ca="1">IF(ISNUMBER(Y54),INDEX(회계장부!$B:$B,Y54,1),IF(Y54="N/A","",Y54))</f>
        <v/>
      </c>
      <c r="D54" s="326"/>
      <c r="E54" s="326"/>
      <c r="F54" s="326"/>
      <c r="G54" s="326"/>
      <c r="H54" s="326"/>
      <c r="I54" s="326"/>
      <c r="J54" s="327"/>
      <c r="K54" s="307" t="str">
        <f ca="1">IF(ISNUMBER(Y54),TEXT(INDEX(회계장부!$C:$C,Y54,1),"#,###"),IF(Y54="월계",INDEX(월별누계!$B:$B,MATCH(출력월,월별누계!$A:$A,0),1),IF(Y54="누계",INDEX(월별누계!$D:$D,MATCH(출력월,월별누계!$A:$A,0),1),"")))</f>
        <v/>
      </c>
      <c r="L54" s="308"/>
      <c r="M54" s="308"/>
      <c r="N54" s="309"/>
      <c r="O54" s="310" t="str">
        <f ca="1">IF(ISNUMBER(Y54),TEXT(INDEX(회계장부!$D:$D,Y54,1),"#,####"),IF(Y54="월계",INDEX(월별누계!$C:$C,MATCH(출력월,월별누계!$A:$A,0),1),IF(Y54="누계",INDEX(월별누계!$E:$E,MATCH(출력월,월별누계!$A:$A,0),1),"")))</f>
        <v/>
      </c>
      <c r="P54" s="308"/>
      <c r="Q54" s="308"/>
      <c r="R54" s="309"/>
      <c r="S54" s="311" t="str">
        <f ca="1">IF(ISNUMBER(Y54),INDEX(회계장부!$E:$E,Y54,1),IF(Y54="월계","",IF(Y54="누계",INDEX(월별누계!$F:$F,MATCH(출력월,월별누계!$A:$A,0),1),"")))</f>
        <v/>
      </c>
      <c r="T54" s="311"/>
      <c r="U54" s="311"/>
      <c r="V54" s="310"/>
      <c r="W54" s="1">
        <v>49</v>
      </c>
      <c r="X54" s="1" t="str">
        <f ca="1">IFERROR(MATCH(W54,회계장부!$N:$N,0),"N/A")</f>
        <v>N/A</v>
      </c>
      <c r="Y54" s="1" t="str">
        <f t="shared" ca="1" si="1"/>
        <v>N/A</v>
      </c>
      <c r="Z54" s="1" t="str">
        <f t="shared" ca="1" si="0"/>
        <v>X</v>
      </c>
    </row>
    <row r="55" spans="1:26" ht="20.100000000000001" customHeight="1">
      <c r="A55" s="298" t="str">
        <f ca="1">IF(X55="N/A","",MONTH(INDEX(회계장부!$A:$A,X55,1)))</f>
        <v/>
      </c>
      <c r="B55" s="299" t="str">
        <f ca="1">IF(X55="N/A","",DAY(INDEX(회계장부!$A:$A,X55,1)))</f>
        <v/>
      </c>
      <c r="C55" s="325" t="str">
        <f ca="1">IF(ISNUMBER(Y55),INDEX(회계장부!$B:$B,Y55,1),IF(Y55="N/A","",Y55))</f>
        <v/>
      </c>
      <c r="D55" s="326"/>
      <c r="E55" s="326"/>
      <c r="F55" s="326"/>
      <c r="G55" s="326"/>
      <c r="H55" s="326"/>
      <c r="I55" s="326"/>
      <c r="J55" s="327"/>
      <c r="K55" s="307" t="str">
        <f ca="1">IF(ISNUMBER(Y55),TEXT(INDEX(회계장부!$C:$C,Y55,1),"#,###"),IF(Y55="월계",INDEX(월별누계!$B:$B,MATCH(출력월,월별누계!$A:$A,0),1),IF(Y55="누계",INDEX(월별누계!$D:$D,MATCH(출력월,월별누계!$A:$A,0),1),"")))</f>
        <v/>
      </c>
      <c r="L55" s="308"/>
      <c r="M55" s="308"/>
      <c r="N55" s="309"/>
      <c r="O55" s="310" t="str">
        <f ca="1">IF(ISNUMBER(Y55),TEXT(INDEX(회계장부!$D:$D,Y55,1),"#,####"),IF(Y55="월계",INDEX(월별누계!$C:$C,MATCH(출력월,월별누계!$A:$A,0),1),IF(Y55="누계",INDEX(월별누계!$E:$E,MATCH(출력월,월별누계!$A:$A,0),1),"")))</f>
        <v/>
      </c>
      <c r="P55" s="308"/>
      <c r="Q55" s="308"/>
      <c r="R55" s="309"/>
      <c r="S55" s="311" t="str">
        <f ca="1">IF(ISNUMBER(Y55),INDEX(회계장부!$E:$E,Y55,1),IF(Y55="월계","",IF(Y55="누계",INDEX(월별누계!$F:$F,MATCH(출력월,월별누계!$A:$A,0),1),"")))</f>
        <v/>
      </c>
      <c r="T55" s="311"/>
      <c r="U55" s="311"/>
      <c r="V55" s="310"/>
      <c r="W55" s="1">
        <v>50</v>
      </c>
      <c r="X55" s="1" t="str">
        <f ca="1">IFERROR(MATCH(W55,회계장부!$N:$N,0),"N/A")</f>
        <v>N/A</v>
      </c>
      <c r="Y55" s="1" t="str">
        <f t="shared" ca="1" si="1"/>
        <v>N/A</v>
      </c>
      <c r="Z55" s="1" t="str">
        <f t="shared" ca="1" si="0"/>
        <v>X</v>
      </c>
    </row>
    <row r="56" spans="1:26" ht="20.100000000000001" customHeight="1">
      <c r="A56" s="298" t="str">
        <f ca="1">IF(X56="N/A","",MONTH(INDEX(회계장부!$A:$A,X56,1)))</f>
        <v/>
      </c>
      <c r="B56" s="299" t="str">
        <f ca="1">IF(X56="N/A","",DAY(INDEX(회계장부!$A:$A,X56,1)))</f>
        <v/>
      </c>
      <c r="C56" s="325" t="str">
        <f ca="1">IF(ISNUMBER(Y56),INDEX(회계장부!$B:$B,Y56,1),IF(Y56="N/A","",Y56))</f>
        <v/>
      </c>
      <c r="D56" s="326"/>
      <c r="E56" s="326"/>
      <c r="F56" s="326"/>
      <c r="G56" s="326"/>
      <c r="H56" s="326"/>
      <c r="I56" s="326"/>
      <c r="J56" s="327"/>
      <c r="K56" s="307" t="str">
        <f ca="1">IF(ISNUMBER(Y56),TEXT(INDEX(회계장부!$C:$C,Y56,1),"#,###"),IF(Y56="월계",INDEX(월별누계!$B:$B,MATCH(출력월,월별누계!$A:$A,0),1),IF(Y56="누계",INDEX(월별누계!$D:$D,MATCH(출력월,월별누계!$A:$A,0),1),"")))</f>
        <v/>
      </c>
      <c r="L56" s="308"/>
      <c r="M56" s="308"/>
      <c r="N56" s="309"/>
      <c r="O56" s="310" t="str">
        <f ca="1">IF(ISNUMBER(Y56),TEXT(INDEX(회계장부!$D:$D,Y56,1),"#,####"),IF(Y56="월계",INDEX(월별누계!$C:$C,MATCH(출력월,월별누계!$A:$A,0),1),IF(Y56="누계",INDEX(월별누계!$E:$E,MATCH(출력월,월별누계!$A:$A,0),1),"")))</f>
        <v/>
      </c>
      <c r="P56" s="308"/>
      <c r="Q56" s="308"/>
      <c r="R56" s="309"/>
      <c r="S56" s="311" t="str">
        <f ca="1">IF(ISNUMBER(Y56),INDEX(회계장부!$E:$E,Y56,1),IF(Y56="월계","",IF(Y56="누계",INDEX(월별누계!$F:$F,MATCH(출력월,월별누계!$A:$A,0),1),"")))</f>
        <v/>
      </c>
      <c r="T56" s="311"/>
      <c r="U56" s="311"/>
      <c r="V56" s="310"/>
      <c r="W56" s="1">
        <v>51</v>
      </c>
      <c r="X56" s="1" t="str">
        <f ca="1">IFERROR(MATCH(W56,회계장부!$N:$N,0),"N/A")</f>
        <v>N/A</v>
      </c>
      <c r="Y56" s="1" t="str">
        <f t="shared" ca="1" si="1"/>
        <v>N/A</v>
      </c>
      <c r="Z56" s="1" t="str">
        <f t="shared" ca="1" si="0"/>
        <v>X</v>
      </c>
    </row>
    <row r="57" spans="1:26" ht="20.100000000000001" customHeight="1">
      <c r="A57" s="298" t="str">
        <f ca="1">IF(X57="N/A","",MONTH(INDEX(회계장부!$A:$A,X57,1)))</f>
        <v/>
      </c>
      <c r="B57" s="299" t="str">
        <f ca="1">IF(X57="N/A","",DAY(INDEX(회계장부!$A:$A,X57,1)))</f>
        <v/>
      </c>
      <c r="C57" s="325" t="str">
        <f ca="1">IF(ISNUMBER(Y57),INDEX(회계장부!$B:$B,Y57,1),IF(Y57="N/A","",Y57))</f>
        <v/>
      </c>
      <c r="D57" s="326"/>
      <c r="E57" s="326"/>
      <c r="F57" s="326"/>
      <c r="G57" s="326"/>
      <c r="H57" s="326"/>
      <c r="I57" s="326"/>
      <c r="J57" s="327"/>
      <c r="K57" s="307" t="str">
        <f ca="1">IF(ISNUMBER(Y57),TEXT(INDEX(회계장부!$C:$C,Y57,1),"#,###"),IF(Y57="월계",INDEX(월별누계!$B:$B,MATCH(출력월,월별누계!$A:$A,0),1),IF(Y57="누계",INDEX(월별누계!$D:$D,MATCH(출력월,월별누계!$A:$A,0),1),"")))</f>
        <v/>
      </c>
      <c r="L57" s="308"/>
      <c r="M57" s="308"/>
      <c r="N57" s="309"/>
      <c r="O57" s="310" t="str">
        <f ca="1">IF(ISNUMBER(Y57),TEXT(INDEX(회계장부!$D:$D,Y57,1),"#,####"),IF(Y57="월계",INDEX(월별누계!$C:$C,MATCH(출력월,월별누계!$A:$A,0),1),IF(Y57="누계",INDEX(월별누계!$E:$E,MATCH(출력월,월별누계!$A:$A,0),1),"")))</f>
        <v/>
      </c>
      <c r="P57" s="308"/>
      <c r="Q57" s="308"/>
      <c r="R57" s="309"/>
      <c r="S57" s="311" t="str">
        <f ca="1">IF(ISNUMBER(Y57),INDEX(회계장부!$E:$E,Y57,1),IF(Y57="월계","",IF(Y57="누계",INDEX(월별누계!$F:$F,MATCH(출력월,월별누계!$A:$A,0),1),"")))</f>
        <v/>
      </c>
      <c r="T57" s="311"/>
      <c r="U57" s="311"/>
      <c r="V57" s="310"/>
      <c r="W57" s="1">
        <v>52</v>
      </c>
      <c r="X57" s="1" t="str">
        <f ca="1">IFERROR(MATCH(W57,회계장부!$N:$N,0),"N/A")</f>
        <v>N/A</v>
      </c>
      <c r="Y57" s="1" t="str">
        <f t="shared" ca="1" si="1"/>
        <v>N/A</v>
      </c>
      <c r="Z57" s="1" t="str">
        <f t="shared" ca="1" si="0"/>
        <v>X</v>
      </c>
    </row>
    <row r="58" spans="1:26" ht="20.100000000000001" customHeight="1">
      <c r="A58" s="298" t="str">
        <f ca="1">IF(X58="N/A","",MONTH(INDEX(회계장부!$A:$A,X58,1)))</f>
        <v/>
      </c>
      <c r="B58" s="299" t="str">
        <f ca="1">IF(X58="N/A","",DAY(INDEX(회계장부!$A:$A,X58,1)))</f>
        <v/>
      </c>
      <c r="C58" s="325" t="str">
        <f ca="1">IF(ISNUMBER(Y58),INDEX(회계장부!$B:$B,Y58,1),IF(Y58="N/A","",Y58))</f>
        <v/>
      </c>
      <c r="D58" s="326"/>
      <c r="E58" s="326"/>
      <c r="F58" s="326"/>
      <c r="G58" s="326"/>
      <c r="H58" s="326"/>
      <c r="I58" s="326"/>
      <c r="J58" s="327"/>
      <c r="K58" s="307" t="str">
        <f ca="1">IF(ISNUMBER(Y58),TEXT(INDEX(회계장부!$C:$C,Y58,1),"#,###"),IF(Y58="월계",INDEX(월별누계!$B:$B,MATCH(출력월,월별누계!$A:$A,0),1),IF(Y58="누계",INDEX(월별누계!$D:$D,MATCH(출력월,월별누계!$A:$A,0),1),"")))</f>
        <v/>
      </c>
      <c r="L58" s="308"/>
      <c r="M58" s="308"/>
      <c r="N58" s="309"/>
      <c r="O58" s="310" t="str">
        <f ca="1">IF(ISNUMBER(Y58),TEXT(INDEX(회계장부!$D:$D,Y58,1),"#,####"),IF(Y58="월계",INDEX(월별누계!$C:$C,MATCH(출력월,월별누계!$A:$A,0),1),IF(Y58="누계",INDEX(월별누계!$E:$E,MATCH(출력월,월별누계!$A:$A,0),1),"")))</f>
        <v/>
      </c>
      <c r="P58" s="308"/>
      <c r="Q58" s="308"/>
      <c r="R58" s="309"/>
      <c r="S58" s="311" t="str">
        <f ca="1">IF(ISNUMBER(Y58),INDEX(회계장부!$E:$E,Y58,1),IF(Y58="월계","",IF(Y58="누계",INDEX(월별누계!$F:$F,MATCH(출력월,월별누계!$A:$A,0),1),"")))</f>
        <v/>
      </c>
      <c r="T58" s="311"/>
      <c r="U58" s="311"/>
      <c r="V58" s="310"/>
      <c r="W58" s="1">
        <v>53</v>
      </c>
      <c r="X58" s="1" t="str">
        <f ca="1">IFERROR(MATCH(W58,회계장부!$N:$N,0),"N/A")</f>
        <v>N/A</v>
      </c>
      <c r="Y58" s="1" t="str">
        <f t="shared" ca="1" si="1"/>
        <v>N/A</v>
      </c>
      <c r="Z58" s="1" t="str">
        <f t="shared" ca="1" si="0"/>
        <v>X</v>
      </c>
    </row>
    <row r="59" spans="1:26" ht="20.100000000000001" customHeight="1">
      <c r="A59" s="298" t="str">
        <f ca="1">IF(X59="N/A","",MONTH(INDEX(회계장부!$A:$A,X59,1)))</f>
        <v/>
      </c>
      <c r="B59" s="299" t="str">
        <f ca="1">IF(X59="N/A","",DAY(INDEX(회계장부!$A:$A,X59,1)))</f>
        <v/>
      </c>
      <c r="C59" s="325" t="str">
        <f ca="1">IF(ISNUMBER(Y59),INDEX(회계장부!$B:$B,Y59,1),IF(Y59="N/A","",Y59))</f>
        <v/>
      </c>
      <c r="D59" s="326"/>
      <c r="E59" s="326"/>
      <c r="F59" s="326"/>
      <c r="G59" s="326"/>
      <c r="H59" s="326"/>
      <c r="I59" s="326"/>
      <c r="J59" s="327"/>
      <c r="K59" s="307" t="str">
        <f ca="1">IF(ISNUMBER(Y59),TEXT(INDEX(회계장부!$C:$C,Y59,1),"#,###"),IF(Y59="월계",INDEX(월별누계!$B:$B,MATCH(출력월,월별누계!$A:$A,0),1),IF(Y59="누계",INDEX(월별누계!$D:$D,MATCH(출력월,월별누계!$A:$A,0),1),"")))</f>
        <v/>
      </c>
      <c r="L59" s="308"/>
      <c r="M59" s="308"/>
      <c r="N59" s="309"/>
      <c r="O59" s="310" t="str">
        <f ca="1">IF(ISNUMBER(Y59),TEXT(INDEX(회계장부!$D:$D,Y59,1),"#,####"),IF(Y59="월계",INDEX(월별누계!$C:$C,MATCH(출력월,월별누계!$A:$A,0),1),IF(Y59="누계",INDEX(월별누계!$E:$E,MATCH(출력월,월별누계!$A:$A,0),1),"")))</f>
        <v/>
      </c>
      <c r="P59" s="308"/>
      <c r="Q59" s="308"/>
      <c r="R59" s="309"/>
      <c r="S59" s="311" t="str">
        <f ca="1">IF(ISNUMBER(Y59),INDEX(회계장부!$E:$E,Y59,1),IF(Y59="월계","",IF(Y59="누계",INDEX(월별누계!$F:$F,MATCH(출력월,월별누계!$A:$A,0),1),"")))</f>
        <v/>
      </c>
      <c r="T59" s="311"/>
      <c r="U59" s="311"/>
      <c r="V59" s="310"/>
      <c r="W59" s="1">
        <v>54</v>
      </c>
      <c r="X59" s="1" t="str">
        <f ca="1">IFERROR(MATCH(W59,회계장부!$N:$N,0),"N/A")</f>
        <v>N/A</v>
      </c>
      <c r="Y59" s="1" t="str">
        <f t="shared" ca="1" si="1"/>
        <v>N/A</v>
      </c>
      <c r="Z59" s="1" t="str">
        <f t="shared" ca="1" si="0"/>
        <v>X</v>
      </c>
    </row>
    <row r="60" spans="1:26" ht="20.100000000000001" customHeight="1">
      <c r="A60" s="298" t="str">
        <f ca="1">IF(X60="N/A","",MONTH(INDEX(회계장부!$A:$A,X60,1)))</f>
        <v/>
      </c>
      <c r="B60" s="299" t="str">
        <f ca="1">IF(X60="N/A","",DAY(INDEX(회계장부!$A:$A,X60,1)))</f>
        <v/>
      </c>
      <c r="C60" s="325" t="str">
        <f ca="1">IF(ISNUMBER(Y60),INDEX(회계장부!$B:$B,Y60,1),IF(Y60="N/A","",Y60))</f>
        <v/>
      </c>
      <c r="D60" s="326"/>
      <c r="E60" s="326"/>
      <c r="F60" s="326"/>
      <c r="G60" s="326"/>
      <c r="H60" s="326"/>
      <c r="I60" s="326"/>
      <c r="J60" s="327"/>
      <c r="K60" s="307" t="str">
        <f ca="1">IF(ISNUMBER(Y60),TEXT(INDEX(회계장부!$C:$C,Y60,1),"#,###"),IF(Y60="월계",INDEX(월별누계!$B:$B,MATCH(출력월,월별누계!$A:$A,0),1),IF(Y60="누계",INDEX(월별누계!$D:$D,MATCH(출력월,월별누계!$A:$A,0),1),"")))</f>
        <v/>
      </c>
      <c r="L60" s="308"/>
      <c r="M60" s="308"/>
      <c r="N60" s="309"/>
      <c r="O60" s="310" t="str">
        <f ca="1">IF(ISNUMBER(Y60),TEXT(INDEX(회계장부!$D:$D,Y60,1),"#,####"),IF(Y60="월계",INDEX(월별누계!$C:$C,MATCH(출력월,월별누계!$A:$A,0),1),IF(Y60="누계",INDEX(월별누계!$E:$E,MATCH(출력월,월별누계!$A:$A,0),1),"")))</f>
        <v/>
      </c>
      <c r="P60" s="308"/>
      <c r="Q60" s="308"/>
      <c r="R60" s="309"/>
      <c r="S60" s="311" t="str">
        <f ca="1">IF(ISNUMBER(Y60),INDEX(회계장부!$E:$E,Y60,1),IF(Y60="월계","",IF(Y60="누계",INDEX(월별누계!$F:$F,MATCH(출력월,월별누계!$A:$A,0),1),"")))</f>
        <v/>
      </c>
      <c r="T60" s="311"/>
      <c r="U60" s="311"/>
      <c r="V60" s="310"/>
      <c r="W60" s="1">
        <v>55</v>
      </c>
      <c r="X60" s="1" t="str">
        <f ca="1">IFERROR(MATCH(W60,회계장부!$N:$N,0),"N/A")</f>
        <v>N/A</v>
      </c>
      <c r="Y60" s="1" t="str">
        <f t="shared" ca="1" si="1"/>
        <v>N/A</v>
      </c>
      <c r="Z60" s="1" t="str">
        <f t="shared" ca="1" si="0"/>
        <v>X</v>
      </c>
    </row>
    <row r="61" spans="1:26" ht="20.100000000000001" customHeight="1">
      <c r="A61" s="298" t="str">
        <f ca="1">IF(X61="N/A","",MONTH(INDEX(회계장부!$A:$A,X61,1)))</f>
        <v/>
      </c>
      <c r="B61" s="299" t="str">
        <f ca="1">IF(X61="N/A","",DAY(INDEX(회계장부!$A:$A,X61,1)))</f>
        <v/>
      </c>
      <c r="C61" s="325" t="str">
        <f ca="1">IF(ISNUMBER(Y61),INDEX(회계장부!$B:$B,Y61,1),IF(Y61="N/A","",Y61))</f>
        <v/>
      </c>
      <c r="D61" s="326"/>
      <c r="E61" s="326"/>
      <c r="F61" s="326"/>
      <c r="G61" s="326"/>
      <c r="H61" s="326"/>
      <c r="I61" s="326"/>
      <c r="J61" s="327"/>
      <c r="K61" s="307" t="str">
        <f ca="1">IF(ISNUMBER(Y61),TEXT(INDEX(회계장부!$C:$C,Y61,1),"#,###"),IF(Y61="월계",INDEX(월별누계!$B:$B,MATCH(출력월,월별누계!$A:$A,0),1),IF(Y61="누계",INDEX(월별누계!$D:$D,MATCH(출력월,월별누계!$A:$A,0),1),"")))</f>
        <v/>
      </c>
      <c r="L61" s="308"/>
      <c r="M61" s="308"/>
      <c r="N61" s="309"/>
      <c r="O61" s="310" t="str">
        <f ca="1">IF(ISNUMBER(Y61),TEXT(INDEX(회계장부!$D:$D,Y61,1),"#,####"),IF(Y61="월계",INDEX(월별누계!$C:$C,MATCH(출력월,월별누계!$A:$A,0),1),IF(Y61="누계",INDEX(월별누계!$E:$E,MATCH(출력월,월별누계!$A:$A,0),1),"")))</f>
        <v/>
      </c>
      <c r="P61" s="308"/>
      <c r="Q61" s="308"/>
      <c r="R61" s="309"/>
      <c r="S61" s="311" t="str">
        <f ca="1">IF(ISNUMBER(Y61),INDEX(회계장부!$E:$E,Y61,1),IF(Y61="월계","",IF(Y61="누계",INDEX(월별누계!$F:$F,MATCH(출력월,월별누계!$A:$A,0),1),"")))</f>
        <v/>
      </c>
      <c r="T61" s="311"/>
      <c r="U61" s="311"/>
      <c r="V61" s="310"/>
      <c r="W61" s="1">
        <v>56</v>
      </c>
      <c r="X61" s="1" t="str">
        <f ca="1">IFERROR(MATCH(W61,회계장부!$N:$N,0),"N/A")</f>
        <v>N/A</v>
      </c>
      <c r="Y61" s="1" t="str">
        <f t="shared" ca="1" si="1"/>
        <v>N/A</v>
      </c>
      <c r="Z61" s="1" t="str">
        <f t="shared" ca="1" si="0"/>
        <v>X</v>
      </c>
    </row>
    <row r="62" spans="1:26" ht="20.100000000000001" customHeight="1">
      <c r="A62" s="298" t="str">
        <f ca="1">IF(X62="N/A","",MONTH(INDEX(회계장부!$A:$A,X62,1)))</f>
        <v/>
      </c>
      <c r="B62" s="299" t="str">
        <f ca="1">IF(X62="N/A","",DAY(INDEX(회계장부!$A:$A,X62,1)))</f>
        <v/>
      </c>
      <c r="C62" s="325" t="str">
        <f ca="1">IF(ISNUMBER(Y62),INDEX(회계장부!$B:$B,Y62,1),IF(Y62="N/A","",Y62))</f>
        <v/>
      </c>
      <c r="D62" s="326"/>
      <c r="E62" s="326"/>
      <c r="F62" s="326"/>
      <c r="G62" s="326"/>
      <c r="H62" s="326"/>
      <c r="I62" s="326"/>
      <c r="J62" s="327"/>
      <c r="K62" s="307" t="str">
        <f ca="1">IF(ISNUMBER(Y62),TEXT(INDEX(회계장부!$C:$C,Y62,1),"#,###"),IF(Y62="월계",INDEX(월별누계!$B:$B,MATCH(출력월,월별누계!$A:$A,0),1),IF(Y62="누계",INDEX(월별누계!$D:$D,MATCH(출력월,월별누계!$A:$A,0),1),"")))</f>
        <v/>
      </c>
      <c r="L62" s="308"/>
      <c r="M62" s="308"/>
      <c r="N62" s="309"/>
      <c r="O62" s="310" t="str">
        <f ca="1">IF(ISNUMBER(Y62),TEXT(INDEX(회계장부!$D:$D,Y62,1),"#,####"),IF(Y62="월계",INDEX(월별누계!$C:$C,MATCH(출력월,월별누계!$A:$A,0),1),IF(Y62="누계",INDEX(월별누계!$E:$E,MATCH(출력월,월별누계!$A:$A,0),1),"")))</f>
        <v/>
      </c>
      <c r="P62" s="308"/>
      <c r="Q62" s="308"/>
      <c r="R62" s="309"/>
      <c r="S62" s="311" t="str">
        <f ca="1">IF(ISNUMBER(Y62),INDEX(회계장부!$E:$E,Y62,1),IF(Y62="월계","",IF(Y62="누계",INDEX(월별누계!$F:$F,MATCH(출력월,월별누계!$A:$A,0),1),"")))</f>
        <v/>
      </c>
      <c r="T62" s="311"/>
      <c r="U62" s="311"/>
      <c r="V62" s="310"/>
      <c r="W62" s="1">
        <v>57</v>
      </c>
      <c r="X62" s="1" t="str">
        <f ca="1">IFERROR(MATCH(W62,회계장부!$N:$N,0),"N/A")</f>
        <v>N/A</v>
      </c>
      <c r="Y62" s="1" t="str">
        <f t="shared" ca="1" si="1"/>
        <v>N/A</v>
      </c>
      <c r="Z62" s="1" t="str">
        <f t="shared" ca="1" si="0"/>
        <v>X</v>
      </c>
    </row>
    <row r="63" spans="1:26" ht="20.100000000000001" customHeight="1">
      <c r="A63" s="298" t="str">
        <f ca="1">IF(X63="N/A","",MONTH(INDEX(회계장부!$A:$A,X63,1)))</f>
        <v/>
      </c>
      <c r="B63" s="299" t="str">
        <f ca="1">IF(X63="N/A","",DAY(INDEX(회계장부!$A:$A,X63,1)))</f>
        <v/>
      </c>
      <c r="C63" s="325" t="str">
        <f ca="1">IF(ISNUMBER(Y63),INDEX(회계장부!$B:$B,Y63,1),IF(Y63="N/A","",Y63))</f>
        <v/>
      </c>
      <c r="D63" s="326"/>
      <c r="E63" s="326"/>
      <c r="F63" s="326"/>
      <c r="G63" s="326"/>
      <c r="H63" s="326"/>
      <c r="I63" s="326"/>
      <c r="J63" s="327"/>
      <c r="K63" s="307" t="str">
        <f ca="1">IF(ISNUMBER(Y63),TEXT(INDEX(회계장부!$C:$C,Y63,1),"#,###"),IF(Y63="월계",INDEX(월별누계!$B:$B,MATCH(출력월,월별누계!$A:$A,0),1),IF(Y63="누계",INDEX(월별누계!$D:$D,MATCH(출력월,월별누계!$A:$A,0),1),"")))</f>
        <v/>
      </c>
      <c r="L63" s="308"/>
      <c r="M63" s="308"/>
      <c r="N63" s="309"/>
      <c r="O63" s="310" t="str">
        <f ca="1">IF(ISNUMBER(Y63),TEXT(INDEX(회계장부!$D:$D,Y63,1),"#,####"),IF(Y63="월계",INDEX(월별누계!$C:$C,MATCH(출력월,월별누계!$A:$A,0),1),IF(Y63="누계",INDEX(월별누계!$E:$E,MATCH(출력월,월별누계!$A:$A,0),1),"")))</f>
        <v/>
      </c>
      <c r="P63" s="308"/>
      <c r="Q63" s="308"/>
      <c r="R63" s="309"/>
      <c r="S63" s="311" t="str">
        <f ca="1">IF(ISNUMBER(Y63),INDEX(회계장부!$E:$E,Y63,1),IF(Y63="월계","",IF(Y63="누계",INDEX(월별누계!$F:$F,MATCH(출력월,월별누계!$A:$A,0),1),"")))</f>
        <v/>
      </c>
      <c r="T63" s="311"/>
      <c r="U63" s="311"/>
      <c r="V63" s="310"/>
      <c r="W63" s="1">
        <v>58</v>
      </c>
      <c r="X63" s="1" t="str">
        <f ca="1">IFERROR(MATCH(W63,회계장부!$N:$N,0),"N/A")</f>
        <v>N/A</v>
      </c>
      <c r="Y63" s="1" t="str">
        <f t="shared" ca="1" si="1"/>
        <v>N/A</v>
      </c>
      <c r="Z63" s="1" t="str">
        <f t="shared" ca="1" si="0"/>
        <v>X</v>
      </c>
    </row>
    <row r="64" spans="1:26" ht="20.100000000000001" customHeight="1">
      <c r="A64" s="298" t="str">
        <f ca="1">IF(X64="N/A","",MONTH(INDEX(회계장부!$A:$A,X64,1)))</f>
        <v/>
      </c>
      <c r="B64" s="299" t="str">
        <f ca="1">IF(X64="N/A","",DAY(INDEX(회계장부!$A:$A,X64,1)))</f>
        <v/>
      </c>
      <c r="C64" s="325" t="str">
        <f ca="1">IF(ISNUMBER(Y64),INDEX(회계장부!$B:$B,Y64,1),IF(Y64="N/A","",Y64))</f>
        <v/>
      </c>
      <c r="D64" s="326"/>
      <c r="E64" s="326"/>
      <c r="F64" s="326"/>
      <c r="G64" s="326"/>
      <c r="H64" s="326"/>
      <c r="I64" s="326"/>
      <c r="J64" s="327"/>
      <c r="K64" s="307" t="str">
        <f ca="1">IF(ISNUMBER(Y64),TEXT(INDEX(회계장부!$C:$C,Y64,1),"#,###"),IF(Y64="월계",INDEX(월별누계!$B:$B,MATCH(출력월,월별누계!$A:$A,0),1),IF(Y64="누계",INDEX(월별누계!$D:$D,MATCH(출력월,월별누계!$A:$A,0),1),"")))</f>
        <v/>
      </c>
      <c r="L64" s="308"/>
      <c r="M64" s="308"/>
      <c r="N64" s="309"/>
      <c r="O64" s="310" t="str">
        <f ca="1">IF(ISNUMBER(Y64),TEXT(INDEX(회계장부!$D:$D,Y64,1),"#,####"),IF(Y64="월계",INDEX(월별누계!$C:$C,MATCH(출력월,월별누계!$A:$A,0),1),IF(Y64="누계",INDEX(월별누계!$E:$E,MATCH(출력월,월별누계!$A:$A,0),1),"")))</f>
        <v/>
      </c>
      <c r="P64" s="308"/>
      <c r="Q64" s="308"/>
      <c r="R64" s="309"/>
      <c r="S64" s="311" t="str">
        <f ca="1">IF(ISNUMBER(Y64),INDEX(회계장부!$E:$E,Y64,1),IF(Y64="월계","",IF(Y64="누계",INDEX(월별누계!$F:$F,MATCH(출력월,월별누계!$A:$A,0),1),"")))</f>
        <v/>
      </c>
      <c r="T64" s="311"/>
      <c r="U64" s="311"/>
      <c r="V64" s="310"/>
      <c r="W64" s="1">
        <v>59</v>
      </c>
      <c r="X64" s="1" t="str">
        <f ca="1">IFERROR(MATCH(W64,회계장부!$N:$N,0),"N/A")</f>
        <v>N/A</v>
      </c>
      <c r="Y64" s="1" t="str">
        <f t="shared" ca="1" si="1"/>
        <v>N/A</v>
      </c>
      <c r="Z64" s="1" t="str">
        <f t="shared" ca="1" si="0"/>
        <v>X</v>
      </c>
    </row>
    <row r="65" spans="1:26" ht="20.100000000000001" customHeight="1">
      <c r="A65" s="298" t="str">
        <f ca="1">IF(X65="N/A","",MONTH(INDEX(회계장부!$A:$A,X65,1)))</f>
        <v/>
      </c>
      <c r="B65" s="299" t="str">
        <f ca="1">IF(X65="N/A","",DAY(INDEX(회계장부!$A:$A,X65,1)))</f>
        <v/>
      </c>
      <c r="C65" s="325" t="str">
        <f ca="1">IF(ISNUMBER(Y65),INDEX(회계장부!$B:$B,Y65,1),IF(Y65="N/A","",Y65))</f>
        <v/>
      </c>
      <c r="D65" s="326"/>
      <c r="E65" s="326"/>
      <c r="F65" s="326"/>
      <c r="G65" s="326"/>
      <c r="H65" s="326"/>
      <c r="I65" s="326"/>
      <c r="J65" s="327"/>
      <c r="K65" s="307" t="str">
        <f ca="1">IF(ISNUMBER(Y65),TEXT(INDEX(회계장부!$C:$C,Y65,1),"#,###"),IF(Y65="월계",INDEX(월별누계!$B:$B,MATCH(출력월,월별누계!$A:$A,0),1),IF(Y65="누계",INDEX(월별누계!$D:$D,MATCH(출력월,월별누계!$A:$A,0),1),"")))</f>
        <v/>
      </c>
      <c r="L65" s="308"/>
      <c r="M65" s="308"/>
      <c r="N65" s="309"/>
      <c r="O65" s="310" t="str">
        <f ca="1">IF(ISNUMBER(Y65),TEXT(INDEX(회계장부!$D:$D,Y65,1),"#,####"),IF(Y65="월계",INDEX(월별누계!$C:$C,MATCH(출력월,월별누계!$A:$A,0),1),IF(Y65="누계",INDEX(월별누계!$E:$E,MATCH(출력월,월별누계!$A:$A,0),1),"")))</f>
        <v/>
      </c>
      <c r="P65" s="308"/>
      <c r="Q65" s="308"/>
      <c r="R65" s="309"/>
      <c r="S65" s="311" t="str">
        <f ca="1">IF(ISNUMBER(Y65),INDEX(회계장부!$E:$E,Y65,1),IF(Y65="월계","",IF(Y65="누계",INDEX(월별누계!$F:$F,MATCH(출력월,월별누계!$A:$A,0),1),"")))</f>
        <v/>
      </c>
      <c r="T65" s="311"/>
      <c r="U65" s="311"/>
      <c r="V65" s="310"/>
      <c r="W65" s="1">
        <v>60</v>
      </c>
      <c r="X65" s="1" t="str">
        <f ca="1">IFERROR(MATCH(W65,회계장부!$N:$N,0),"N/A")</f>
        <v>N/A</v>
      </c>
      <c r="Y65" s="1" t="str">
        <f t="shared" ca="1" si="1"/>
        <v>N/A</v>
      </c>
      <c r="Z65" s="1" t="str">
        <f t="shared" ca="1" si="0"/>
        <v>X</v>
      </c>
    </row>
    <row r="66" spans="1:26" ht="20.100000000000001" customHeight="1">
      <c r="A66" s="298" t="str">
        <f ca="1">IF(X66="N/A","",MONTH(INDEX(회계장부!$A:$A,X66,1)))</f>
        <v/>
      </c>
      <c r="B66" s="299" t="str">
        <f ca="1">IF(X66="N/A","",DAY(INDEX(회계장부!$A:$A,X66,1)))</f>
        <v/>
      </c>
      <c r="C66" s="325" t="str">
        <f ca="1">IF(ISNUMBER(Y66),INDEX(회계장부!$B:$B,Y66,1),IF(Y66="N/A","",Y66))</f>
        <v/>
      </c>
      <c r="D66" s="326"/>
      <c r="E66" s="326"/>
      <c r="F66" s="326"/>
      <c r="G66" s="326"/>
      <c r="H66" s="326"/>
      <c r="I66" s="326"/>
      <c r="J66" s="327"/>
      <c r="K66" s="307" t="str">
        <f ca="1">IF(ISNUMBER(Y66),TEXT(INDEX(회계장부!$C:$C,Y66,1),"#,###"),IF(Y66="월계",INDEX(월별누계!$B:$B,MATCH(출력월,월별누계!$A:$A,0),1),IF(Y66="누계",INDEX(월별누계!$D:$D,MATCH(출력월,월별누계!$A:$A,0),1),"")))</f>
        <v/>
      </c>
      <c r="L66" s="308"/>
      <c r="M66" s="308"/>
      <c r="N66" s="309"/>
      <c r="O66" s="310" t="str">
        <f ca="1">IF(ISNUMBER(Y66),TEXT(INDEX(회계장부!$D:$D,Y66,1),"#,####"),IF(Y66="월계",INDEX(월별누계!$C:$C,MATCH(출력월,월별누계!$A:$A,0),1),IF(Y66="누계",INDEX(월별누계!$E:$E,MATCH(출력월,월별누계!$A:$A,0),1),"")))</f>
        <v/>
      </c>
      <c r="P66" s="308"/>
      <c r="Q66" s="308"/>
      <c r="R66" s="309"/>
      <c r="S66" s="311" t="str">
        <f ca="1">IF(ISNUMBER(Y66),INDEX(회계장부!$E:$E,Y66,1),IF(Y66="월계","",IF(Y66="누계",INDEX(월별누계!$F:$F,MATCH(출력월,월별누계!$A:$A,0),1),"")))</f>
        <v/>
      </c>
      <c r="T66" s="311"/>
      <c r="U66" s="311"/>
      <c r="V66" s="310"/>
      <c r="W66" s="1">
        <v>61</v>
      </c>
      <c r="X66" s="1" t="str">
        <f ca="1">IFERROR(MATCH(W66,회계장부!$N:$N,0),"N/A")</f>
        <v>N/A</v>
      </c>
      <c r="Y66" s="1" t="str">
        <f t="shared" ca="1" si="1"/>
        <v>N/A</v>
      </c>
      <c r="Z66" s="1" t="str">
        <f t="shared" ca="1" si="0"/>
        <v>X</v>
      </c>
    </row>
    <row r="67" spans="1:26" ht="20.100000000000001" customHeight="1">
      <c r="A67" s="298" t="str">
        <f ca="1">IF(X67="N/A","",MONTH(INDEX(회계장부!$A:$A,X67,1)))</f>
        <v/>
      </c>
      <c r="B67" s="299" t="str">
        <f ca="1">IF(X67="N/A","",DAY(INDEX(회계장부!$A:$A,X67,1)))</f>
        <v/>
      </c>
      <c r="C67" s="325" t="str">
        <f ca="1">IF(ISNUMBER(Y67),INDEX(회계장부!$B:$B,Y67,1),IF(Y67="N/A","",Y67))</f>
        <v/>
      </c>
      <c r="D67" s="326"/>
      <c r="E67" s="326"/>
      <c r="F67" s="326"/>
      <c r="G67" s="326"/>
      <c r="H67" s="326"/>
      <c r="I67" s="326"/>
      <c r="J67" s="327"/>
      <c r="K67" s="307" t="str">
        <f ca="1">IF(ISNUMBER(Y67),TEXT(INDEX(회계장부!$C:$C,Y67,1),"#,###"),IF(Y67="월계",INDEX(월별누계!$B:$B,MATCH(출력월,월별누계!$A:$A,0),1),IF(Y67="누계",INDEX(월별누계!$D:$D,MATCH(출력월,월별누계!$A:$A,0),1),"")))</f>
        <v/>
      </c>
      <c r="L67" s="308"/>
      <c r="M67" s="308"/>
      <c r="N67" s="309"/>
      <c r="O67" s="310" t="str">
        <f ca="1">IF(ISNUMBER(Y67),TEXT(INDEX(회계장부!$D:$D,Y67,1),"#,####"),IF(Y67="월계",INDEX(월별누계!$C:$C,MATCH(출력월,월별누계!$A:$A,0),1),IF(Y67="누계",INDEX(월별누계!$E:$E,MATCH(출력월,월별누계!$A:$A,0),1),"")))</f>
        <v/>
      </c>
      <c r="P67" s="308"/>
      <c r="Q67" s="308"/>
      <c r="R67" s="309"/>
      <c r="S67" s="311" t="str">
        <f ca="1">IF(ISNUMBER(Y67),INDEX(회계장부!$E:$E,Y67,1),IF(Y67="월계","",IF(Y67="누계",INDEX(월별누계!$F:$F,MATCH(출력월,월별누계!$A:$A,0),1),"")))</f>
        <v/>
      </c>
      <c r="T67" s="311"/>
      <c r="U67" s="311"/>
      <c r="V67" s="310"/>
      <c r="W67" s="1">
        <v>62</v>
      </c>
      <c r="X67" s="1" t="str">
        <f ca="1">IFERROR(MATCH(W67,회계장부!$N:$N,0),"N/A")</f>
        <v>N/A</v>
      </c>
      <c r="Y67" s="1" t="str">
        <f t="shared" ca="1" si="1"/>
        <v>N/A</v>
      </c>
      <c r="Z67" s="1" t="str">
        <f t="shared" ca="1" si="0"/>
        <v>X</v>
      </c>
    </row>
    <row r="68" spans="1:26" ht="20.100000000000001" customHeight="1">
      <c r="A68" s="298" t="str">
        <f ca="1">IF(X68="N/A","",MONTH(INDEX(회계장부!$A:$A,X68,1)))</f>
        <v/>
      </c>
      <c r="B68" s="299" t="str">
        <f ca="1">IF(X68="N/A","",DAY(INDEX(회계장부!$A:$A,X68,1)))</f>
        <v/>
      </c>
      <c r="C68" s="325" t="str">
        <f ca="1">IF(ISNUMBER(Y68),INDEX(회계장부!$B:$B,Y68,1),IF(Y68="N/A","",Y68))</f>
        <v/>
      </c>
      <c r="D68" s="326"/>
      <c r="E68" s="326"/>
      <c r="F68" s="326"/>
      <c r="G68" s="326"/>
      <c r="H68" s="326"/>
      <c r="I68" s="326"/>
      <c r="J68" s="327"/>
      <c r="K68" s="307" t="str">
        <f ca="1">IF(ISNUMBER(Y68),TEXT(INDEX(회계장부!$C:$C,Y68,1),"#,###"),IF(Y68="월계",INDEX(월별누계!$B:$B,MATCH(출력월,월별누계!$A:$A,0),1),IF(Y68="누계",INDEX(월별누계!$D:$D,MATCH(출력월,월별누계!$A:$A,0),1),"")))</f>
        <v/>
      </c>
      <c r="L68" s="308"/>
      <c r="M68" s="308"/>
      <c r="N68" s="309"/>
      <c r="O68" s="310" t="str">
        <f ca="1">IF(ISNUMBER(Y68),TEXT(INDEX(회계장부!$D:$D,Y68,1),"#,####"),IF(Y68="월계",INDEX(월별누계!$C:$C,MATCH(출력월,월별누계!$A:$A,0),1),IF(Y68="누계",INDEX(월별누계!$E:$E,MATCH(출력월,월별누계!$A:$A,0),1),"")))</f>
        <v/>
      </c>
      <c r="P68" s="308"/>
      <c r="Q68" s="308"/>
      <c r="R68" s="309"/>
      <c r="S68" s="311" t="str">
        <f ca="1">IF(ISNUMBER(Y68),INDEX(회계장부!$E:$E,Y68,1),IF(Y68="월계","",IF(Y68="누계",INDEX(월별누계!$F:$F,MATCH(출력월,월별누계!$A:$A,0),1),"")))</f>
        <v/>
      </c>
      <c r="T68" s="311"/>
      <c r="U68" s="311"/>
      <c r="V68" s="310"/>
      <c r="W68" s="1">
        <v>63</v>
      </c>
      <c r="X68" s="1" t="str">
        <f ca="1">IFERROR(MATCH(W68,회계장부!$N:$N,0),"N/A")</f>
        <v>N/A</v>
      </c>
      <c r="Y68" s="1" t="str">
        <f t="shared" ca="1" si="1"/>
        <v>N/A</v>
      </c>
      <c r="Z68" s="1" t="str">
        <f t="shared" ca="1" si="0"/>
        <v>X</v>
      </c>
    </row>
    <row r="69" spans="1:26" ht="20.100000000000001" customHeight="1">
      <c r="A69" s="298" t="str">
        <f ca="1">IF(X69="N/A","",MONTH(INDEX(회계장부!$A:$A,X69,1)))</f>
        <v/>
      </c>
      <c r="B69" s="299" t="str">
        <f ca="1">IF(X69="N/A","",DAY(INDEX(회계장부!$A:$A,X69,1)))</f>
        <v/>
      </c>
      <c r="C69" s="325" t="str">
        <f ca="1">IF(ISNUMBER(Y69),INDEX(회계장부!$B:$B,Y69,1),IF(Y69="N/A","",Y69))</f>
        <v/>
      </c>
      <c r="D69" s="326"/>
      <c r="E69" s="326"/>
      <c r="F69" s="326"/>
      <c r="G69" s="326"/>
      <c r="H69" s="326"/>
      <c r="I69" s="326"/>
      <c r="J69" s="327"/>
      <c r="K69" s="307" t="str">
        <f ca="1">IF(ISNUMBER(Y69),TEXT(INDEX(회계장부!$C:$C,Y69,1),"#,###"),IF(Y69="월계",INDEX(월별누계!$B:$B,MATCH(출력월,월별누계!$A:$A,0),1),IF(Y69="누계",INDEX(월별누계!$D:$D,MATCH(출력월,월별누계!$A:$A,0),1),"")))</f>
        <v/>
      </c>
      <c r="L69" s="308"/>
      <c r="M69" s="308"/>
      <c r="N69" s="309"/>
      <c r="O69" s="310" t="str">
        <f ca="1">IF(ISNUMBER(Y69),TEXT(INDEX(회계장부!$D:$D,Y69,1),"#,####"),IF(Y69="월계",INDEX(월별누계!$C:$C,MATCH(출력월,월별누계!$A:$A,0),1),IF(Y69="누계",INDEX(월별누계!$E:$E,MATCH(출력월,월별누계!$A:$A,0),1),"")))</f>
        <v/>
      </c>
      <c r="P69" s="308"/>
      <c r="Q69" s="308"/>
      <c r="R69" s="309"/>
      <c r="S69" s="311" t="str">
        <f ca="1">IF(ISNUMBER(Y69),INDEX(회계장부!$E:$E,Y69,1),IF(Y69="월계","",IF(Y69="누계",INDEX(월별누계!$F:$F,MATCH(출력월,월별누계!$A:$A,0),1),"")))</f>
        <v/>
      </c>
      <c r="T69" s="311"/>
      <c r="U69" s="311"/>
      <c r="V69" s="310"/>
      <c r="W69" s="1">
        <v>64</v>
      </c>
      <c r="X69" s="1" t="str">
        <f ca="1">IFERROR(MATCH(W69,회계장부!$N:$N,0),"N/A")</f>
        <v>N/A</v>
      </c>
      <c r="Y69" s="1" t="str">
        <f t="shared" ca="1" si="1"/>
        <v>N/A</v>
      </c>
      <c r="Z69" s="1" t="str">
        <f t="shared" ca="1" si="0"/>
        <v>X</v>
      </c>
    </row>
    <row r="70" spans="1:26" ht="20.100000000000001" customHeight="1">
      <c r="A70" s="298" t="str">
        <f ca="1">IF(X70="N/A","",MONTH(INDEX(회계장부!$A:$A,X70,1)))</f>
        <v/>
      </c>
      <c r="B70" s="299" t="str">
        <f ca="1">IF(X70="N/A","",DAY(INDEX(회계장부!$A:$A,X70,1)))</f>
        <v/>
      </c>
      <c r="C70" s="325" t="str">
        <f ca="1">IF(ISNUMBER(Y70),INDEX(회계장부!$B:$B,Y70,1),IF(Y70="N/A","",Y70))</f>
        <v/>
      </c>
      <c r="D70" s="326"/>
      <c r="E70" s="326"/>
      <c r="F70" s="326"/>
      <c r="G70" s="326"/>
      <c r="H70" s="326"/>
      <c r="I70" s="326"/>
      <c r="J70" s="327"/>
      <c r="K70" s="307" t="str">
        <f ca="1">IF(ISNUMBER(Y70),TEXT(INDEX(회계장부!$C:$C,Y70,1),"#,###"),IF(Y70="월계",INDEX(월별누계!$B:$B,MATCH(출력월,월별누계!$A:$A,0),1),IF(Y70="누계",INDEX(월별누계!$D:$D,MATCH(출력월,월별누계!$A:$A,0),1),"")))</f>
        <v/>
      </c>
      <c r="L70" s="308"/>
      <c r="M70" s="308"/>
      <c r="N70" s="309"/>
      <c r="O70" s="310" t="str">
        <f ca="1">IF(ISNUMBER(Y70),TEXT(INDEX(회계장부!$D:$D,Y70,1),"#,####"),IF(Y70="월계",INDEX(월별누계!$C:$C,MATCH(출력월,월별누계!$A:$A,0),1),IF(Y70="누계",INDEX(월별누계!$E:$E,MATCH(출력월,월별누계!$A:$A,0),1),"")))</f>
        <v/>
      </c>
      <c r="P70" s="308"/>
      <c r="Q70" s="308"/>
      <c r="R70" s="309"/>
      <c r="S70" s="311" t="str">
        <f ca="1">IF(ISNUMBER(Y70),INDEX(회계장부!$E:$E,Y70,1),IF(Y70="월계","",IF(Y70="누계",INDEX(월별누계!$F:$F,MATCH(출력월,월별누계!$A:$A,0),1),"")))</f>
        <v/>
      </c>
      <c r="T70" s="311"/>
      <c r="U70" s="311"/>
      <c r="V70" s="310"/>
      <c r="W70" s="1">
        <v>65</v>
      </c>
      <c r="X70" s="1" t="str">
        <f ca="1">IFERROR(MATCH(W70,회계장부!$N:$N,0),"N/A")</f>
        <v>N/A</v>
      </c>
      <c r="Y70" s="1" t="str">
        <f t="shared" ca="1" si="1"/>
        <v>N/A</v>
      </c>
      <c r="Z70" s="1" t="str">
        <f t="shared" ca="1" si="0"/>
        <v>X</v>
      </c>
    </row>
    <row r="71" spans="1:26" ht="20.100000000000001" customHeight="1">
      <c r="A71" s="298" t="str">
        <f ca="1">IF(X71="N/A","",MONTH(INDEX(회계장부!$A:$A,X71,1)))</f>
        <v/>
      </c>
      <c r="B71" s="299" t="str">
        <f ca="1">IF(X71="N/A","",DAY(INDEX(회계장부!$A:$A,X71,1)))</f>
        <v/>
      </c>
      <c r="C71" s="325" t="str">
        <f ca="1">IF(ISNUMBER(Y71),INDEX(회계장부!$B:$B,Y71,1),IF(Y71="N/A","",Y71))</f>
        <v/>
      </c>
      <c r="D71" s="326"/>
      <c r="E71" s="326"/>
      <c r="F71" s="326"/>
      <c r="G71" s="326"/>
      <c r="H71" s="326"/>
      <c r="I71" s="326"/>
      <c r="J71" s="327"/>
      <c r="K71" s="307" t="str">
        <f ca="1">IF(ISNUMBER(Y71),TEXT(INDEX(회계장부!$C:$C,Y71,1),"#,###"),IF(Y71="월계",INDEX(월별누계!$B:$B,MATCH(출력월,월별누계!$A:$A,0),1),IF(Y71="누계",INDEX(월별누계!$D:$D,MATCH(출력월,월별누계!$A:$A,0),1),"")))</f>
        <v/>
      </c>
      <c r="L71" s="308"/>
      <c r="M71" s="308"/>
      <c r="N71" s="309"/>
      <c r="O71" s="310" t="str">
        <f ca="1">IF(ISNUMBER(Y71),TEXT(INDEX(회계장부!$D:$D,Y71,1),"#,####"),IF(Y71="월계",INDEX(월별누계!$C:$C,MATCH(출력월,월별누계!$A:$A,0),1),IF(Y71="누계",INDEX(월별누계!$E:$E,MATCH(출력월,월별누계!$A:$A,0),1),"")))</f>
        <v/>
      </c>
      <c r="P71" s="308"/>
      <c r="Q71" s="308"/>
      <c r="R71" s="309"/>
      <c r="S71" s="311" t="str">
        <f ca="1">IF(ISNUMBER(Y71),INDEX(회계장부!$E:$E,Y71,1),IF(Y71="월계","",IF(Y71="누계",INDEX(월별누계!$F:$F,MATCH(출력월,월별누계!$A:$A,0),1),"")))</f>
        <v/>
      </c>
      <c r="T71" s="311"/>
      <c r="U71" s="311"/>
      <c r="V71" s="310"/>
      <c r="W71" s="1">
        <v>66</v>
      </c>
      <c r="X71" s="1" t="str">
        <f ca="1">IFERROR(MATCH(W71,회계장부!$N:$N,0),"N/A")</f>
        <v>N/A</v>
      </c>
      <c r="Y71" s="1" t="str">
        <f t="shared" ca="1" si="1"/>
        <v>N/A</v>
      </c>
      <c r="Z71" s="1" t="str">
        <f t="shared" ref="Z71:Z134" ca="1" si="2">IF(OR(ISNUMBER(Y71),Y71="월계",Y71="누계"),"O","X")</f>
        <v>X</v>
      </c>
    </row>
    <row r="72" spans="1:26" ht="20.100000000000001" customHeight="1">
      <c r="A72" s="298" t="str">
        <f ca="1">IF(X72="N/A","",MONTH(INDEX(회계장부!$A:$A,X72,1)))</f>
        <v/>
      </c>
      <c r="B72" s="299" t="str">
        <f ca="1">IF(X72="N/A","",DAY(INDEX(회계장부!$A:$A,X72,1)))</f>
        <v/>
      </c>
      <c r="C72" s="325" t="str">
        <f ca="1">IF(ISNUMBER(Y72),INDEX(회계장부!$B:$B,Y72,1),IF(Y72="N/A","",Y72))</f>
        <v/>
      </c>
      <c r="D72" s="326"/>
      <c r="E72" s="326"/>
      <c r="F72" s="326"/>
      <c r="G72" s="326"/>
      <c r="H72" s="326"/>
      <c r="I72" s="326"/>
      <c r="J72" s="327"/>
      <c r="K72" s="307" t="str">
        <f ca="1">IF(ISNUMBER(Y72),TEXT(INDEX(회계장부!$C:$C,Y72,1),"#,###"),IF(Y72="월계",INDEX(월별누계!$B:$B,MATCH(출력월,월별누계!$A:$A,0),1),IF(Y72="누계",INDEX(월별누계!$D:$D,MATCH(출력월,월별누계!$A:$A,0),1),"")))</f>
        <v/>
      </c>
      <c r="L72" s="308"/>
      <c r="M72" s="308"/>
      <c r="N72" s="309"/>
      <c r="O72" s="310" t="str">
        <f ca="1">IF(ISNUMBER(Y72),TEXT(INDEX(회계장부!$D:$D,Y72,1),"#,####"),IF(Y72="월계",INDEX(월별누계!$C:$C,MATCH(출력월,월별누계!$A:$A,0),1),IF(Y72="누계",INDEX(월별누계!$E:$E,MATCH(출력월,월별누계!$A:$A,0),1),"")))</f>
        <v/>
      </c>
      <c r="P72" s="308"/>
      <c r="Q72" s="308"/>
      <c r="R72" s="309"/>
      <c r="S72" s="311" t="str">
        <f ca="1">IF(ISNUMBER(Y72),INDEX(회계장부!$E:$E,Y72,1),IF(Y72="월계","",IF(Y72="누계",INDEX(월별누계!$F:$F,MATCH(출력월,월별누계!$A:$A,0),1),"")))</f>
        <v/>
      </c>
      <c r="T72" s="311"/>
      <c r="U72" s="311"/>
      <c r="V72" s="310"/>
      <c r="W72" s="1">
        <v>67</v>
      </c>
      <c r="X72" s="1" t="str">
        <f ca="1">IFERROR(MATCH(W72,회계장부!$N:$N,0),"N/A")</f>
        <v>N/A</v>
      </c>
      <c r="Y72" s="1" t="str">
        <f t="shared" ref="Y72:Y135" ca="1" si="3">IF(ISNUMBER(X72),X72,IF(X72="N/A",IF(ISNUMBER(X71),"월계",IF(Y71="월계","누계",X72))))</f>
        <v>N/A</v>
      </c>
      <c r="Z72" s="1" t="str">
        <f t="shared" ca="1" si="2"/>
        <v>X</v>
      </c>
    </row>
    <row r="73" spans="1:26" ht="20.100000000000001" customHeight="1">
      <c r="A73" s="298" t="str">
        <f ca="1">IF(X73="N/A","",MONTH(INDEX(회계장부!$A:$A,X73,1)))</f>
        <v/>
      </c>
      <c r="B73" s="299" t="str">
        <f ca="1">IF(X73="N/A","",DAY(INDEX(회계장부!$A:$A,X73,1)))</f>
        <v/>
      </c>
      <c r="C73" s="325" t="str">
        <f ca="1">IF(ISNUMBER(Y73),INDEX(회계장부!$B:$B,Y73,1),IF(Y73="N/A","",Y73))</f>
        <v/>
      </c>
      <c r="D73" s="326"/>
      <c r="E73" s="326"/>
      <c r="F73" s="326"/>
      <c r="G73" s="326"/>
      <c r="H73" s="326"/>
      <c r="I73" s="326"/>
      <c r="J73" s="327"/>
      <c r="K73" s="307" t="str">
        <f ca="1">IF(ISNUMBER(Y73),TEXT(INDEX(회계장부!$C:$C,Y73,1),"#,###"),IF(Y73="월계",INDEX(월별누계!$B:$B,MATCH(출력월,월별누계!$A:$A,0),1),IF(Y73="누계",INDEX(월별누계!$D:$D,MATCH(출력월,월별누계!$A:$A,0),1),"")))</f>
        <v/>
      </c>
      <c r="L73" s="308"/>
      <c r="M73" s="308"/>
      <c r="N73" s="309"/>
      <c r="O73" s="310" t="str">
        <f ca="1">IF(ISNUMBER(Y73),TEXT(INDEX(회계장부!$D:$D,Y73,1),"#,####"),IF(Y73="월계",INDEX(월별누계!$C:$C,MATCH(출력월,월별누계!$A:$A,0),1),IF(Y73="누계",INDEX(월별누계!$E:$E,MATCH(출력월,월별누계!$A:$A,0),1),"")))</f>
        <v/>
      </c>
      <c r="P73" s="308"/>
      <c r="Q73" s="308"/>
      <c r="R73" s="309"/>
      <c r="S73" s="311" t="str">
        <f ca="1">IF(ISNUMBER(Y73),INDEX(회계장부!$E:$E,Y73,1),IF(Y73="월계","",IF(Y73="누계",INDEX(월별누계!$F:$F,MATCH(출력월,월별누계!$A:$A,0),1),"")))</f>
        <v/>
      </c>
      <c r="T73" s="311"/>
      <c r="U73" s="311"/>
      <c r="V73" s="310"/>
      <c r="W73" s="1">
        <v>68</v>
      </c>
      <c r="X73" s="1" t="str">
        <f ca="1">IFERROR(MATCH(W73,회계장부!$N:$N,0),"N/A")</f>
        <v>N/A</v>
      </c>
      <c r="Y73" s="1" t="str">
        <f t="shared" ca="1" si="3"/>
        <v>N/A</v>
      </c>
      <c r="Z73" s="1" t="str">
        <f t="shared" ca="1" si="2"/>
        <v>X</v>
      </c>
    </row>
    <row r="74" spans="1:26" ht="20.100000000000001" customHeight="1">
      <c r="A74" s="298" t="str">
        <f ca="1">IF(X74="N/A","",MONTH(INDEX(회계장부!$A:$A,X74,1)))</f>
        <v/>
      </c>
      <c r="B74" s="299" t="str">
        <f ca="1">IF(X74="N/A","",DAY(INDEX(회계장부!$A:$A,X74,1)))</f>
        <v/>
      </c>
      <c r="C74" s="325" t="str">
        <f ca="1">IF(ISNUMBER(Y74),INDEX(회계장부!$B:$B,Y74,1),IF(Y74="N/A","",Y74))</f>
        <v/>
      </c>
      <c r="D74" s="326"/>
      <c r="E74" s="326"/>
      <c r="F74" s="326"/>
      <c r="G74" s="326"/>
      <c r="H74" s="326"/>
      <c r="I74" s="326"/>
      <c r="J74" s="327"/>
      <c r="K74" s="307" t="str">
        <f ca="1">IF(ISNUMBER(Y74),TEXT(INDEX(회계장부!$C:$C,Y74,1),"#,###"),IF(Y74="월계",INDEX(월별누계!$B:$B,MATCH(출력월,월별누계!$A:$A,0),1),IF(Y74="누계",INDEX(월별누계!$D:$D,MATCH(출력월,월별누계!$A:$A,0),1),"")))</f>
        <v/>
      </c>
      <c r="L74" s="308"/>
      <c r="M74" s="308"/>
      <c r="N74" s="309"/>
      <c r="O74" s="310" t="str">
        <f ca="1">IF(ISNUMBER(Y74),TEXT(INDEX(회계장부!$D:$D,Y74,1),"#,####"),IF(Y74="월계",INDEX(월별누계!$C:$C,MATCH(출력월,월별누계!$A:$A,0),1),IF(Y74="누계",INDEX(월별누계!$E:$E,MATCH(출력월,월별누계!$A:$A,0),1),"")))</f>
        <v/>
      </c>
      <c r="P74" s="308"/>
      <c r="Q74" s="308"/>
      <c r="R74" s="309"/>
      <c r="S74" s="311" t="str">
        <f ca="1">IF(ISNUMBER(Y74),INDEX(회계장부!$E:$E,Y74,1),IF(Y74="월계","",IF(Y74="누계",INDEX(월별누계!$F:$F,MATCH(출력월,월별누계!$A:$A,0),1),"")))</f>
        <v/>
      </c>
      <c r="T74" s="311"/>
      <c r="U74" s="311"/>
      <c r="V74" s="310"/>
      <c r="W74" s="1">
        <v>69</v>
      </c>
      <c r="X74" s="1" t="str">
        <f ca="1">IFERROR(MATCH(W74,회계장부!$N:$N,0),"N/A")</f>
        <v>N/A</v>
      </c>
      <c r="Y74" s="1" t="str">
        <f t="shared" ca="1" si="3"/>
        <v>N/A</v>
      </c>
      <c r="Z74" s="1" t="str">
        <f t="shared" ca="1" si="2"/>
        <v>X</v>
      </c>
    </row>
    <row r="75" spans="1:26" ht="20.100000000000001" customHeight="1">
      <c r="A75" s="298" t="str">
        <f ca="1">IF(X75="N/A","",MONTH(INDEX(회계장부!$A:$A,X75,1)))</f>
        <v/>
      </c>
      <c r="B75" s="299" t="str">
        <f ca="1">IF(X75="N/A","",DAY(INDEX(회계장부!$A:$A,X75,1)))</f>
        <v/>
      </c>
      <c r="C75" s="325" t="str">
        <f ca="1">IF(ISNUMBER(Y75),INDEX(회계장부!$B:$B,Y75,1),IF(Y75="N/A","",Y75))</f>
        <v/>
      </c>
      <c r="D75" s="326"/>
      <c r="E75" s="326"/>
      <c r="F75" s="326"/>
      <c r="G75" s="326"/>
      <c r="H75" s="326"/>
      <c r="I75" s="326"/>
      <c r="J75" s="327"/>
      <c r="K75" s="307" t="str">
        <f ca="1">IF(ISNUMBER(Y75),TEXT(INDEX(회계장부!$C:$C,Y75,1),"#,###"),IF(Y75="월계",INDEX(월별누계!$B:$B,MATCH(출력월,월별누계!$A:$A,0),1),IF(Y75="누계",INDEX(월별누계!$D:$D,MATCH(출력월,월별누계!$A:$A,0),1),"")))</f>
        <v/>
      </c>
      <c r="L75" s="308"/>
      <c r="M75" s="308"/>
      <c r="N75" s="309"/>
      <c r="O75" s="310" t="str">
        <f ca="1">IF(ISNUMBER(Y75),TEXT(INDEX(회계장부!$D:$D,Y75,1),"#,####"),IF(Y75="월계",INDEX(월별누계!$C:$C,MATCH(출력월,월별누계!$A:$A,0),1),IF(Y75="누계",INDEX(월별누계!$E:$E,MATCH(출력월,월별누계!$A:$A,0),1),"")))</f>
        <v/>
      </c>
      <c r="P75" s="308"/>
      <c r="Q75" s="308"/>
      <c r="R75" s="309"/>
      <c r="S75" s="311" t="str">
        <f ca="1">IF(ISNUMBER(Y75),INDEX(회계장부!$E:$E,Y75,1),IF(Y75="월계","",IF(Y75="누계",INDEX(월별누계!$F:$F,MATCH(출력월,월별누계!$A:$A,0),1),"")))</f>
        <v/>
      </c>
      <c r="T75" s="311"/>
      <c r="U75" s="311"/>
      <c r="V75" s="310"/>
      <c r="W75" s="1">
        <v>70</v>
      </c>
      <c r="X75" s="1" t="str">
        <f ca="1">IFERROR(MATCH(W75,회계장부!$N:$N,0),"N/A")</f>
        <v>N/A</v>
      </c>
      <c r="Y75" s="1" t="str">
        <f t="shared" ca="1" si="3"/>
        <v>N/A</v>
      </c>
      <c r="Z75" s="1" t="str">
        <f t="shared" ca="1" si="2"/>
        <v>X</v>
      </c>
    </row>
    <row r="76" spans="1:26" ht="20.100000000000001" customHeight="1">
      <c r="A76" s="298" t="str">
        <f ca="1">IF(X76="N/A","",MONTH(INDEX(회계장부!$A:$A,X76,1)))</f>
        <v/>
      </c>
      <c r="B76" s="299" t="str">
        <f ca="1">IF(X76="N/A","",DAY(INDEX(회계장부!$A:$A,X76,1)))</f>
        <v/>
      </c>
      <c r="C76" s="325" t="str">
        <f ca="1">IF(ISNUMBER(Y76),INDEX(회계장부!$B:$B,Y76,1),IF(Y76="N/A","",Y76))</f>
        <v/>
      </c>
      <c r="D76" s="326"/>
      <c r="E76" s="326"/>
      <c r="F76" s="326"/>
      <c r="G76" s="326"/>
      <c r="H76" s="326"/>
      <c r="I76" s="326"/>
      <c r="J76" s="327"/>
      <c r="K76" s="307" t="str">
        <f ca="1">IF(ISNUMBER(Y76),TEXT(INDEX(회계장부!$C:$C,Y76,1),"#,###"),IF(Y76="월계",INDEX(월별누계!$B:$B,MATCH(출력월,월별누계!$A:$A,0),1),IF(Y76="누계",INDEX(월별누계!$D:$D,MATCH(출력월,월별누계!$A:$A,0),1),"")))</f>
        <v/>
      </c>
      <c r="L76" s="308"/>
      <c r="M76" s="308"/>
      <c r="N76" s="309"/>
      <c r="O76" s="310" t="str">
        <f ca="1">IF(ISNUMBER(Y76),TEXT(INDEX(회계장부!$D:$D,Y76,1),"#,####"),IF(Y76="월계",INDEX(월별누계!$C:$C,MATCH(출력월,월별누계!$A:$A,0),1),IF(Y76="누계",INDEX(월별누계!$E:$E,MATCH(출력월,월별누계!$A:$A,0),1),"")))</f>
        <v/>
      </c>
      <c r="P76" s="308"/>
      <c r="Q76" s="308"/>
      <c r="R76" s="309"/>
      <c r="S76" s="311" t="str">
        <f ca="1">IF(ISNUMBER(Y76),INDEX(회계장부!$E:$E,Y76,1),IF(Y76="월계","",IF(Y76="누계",INDEX(월별누계!$F:$F,MATCH(출력월,월별누계!$A:$A,0),1),"")))</f>
        <v/>
      </c>
      <c r="T76" s="311"/>
      <c r="U76" s="311"/>
      <c r="V76" s="310"/>
      <c r="W76" s="1">
        <v>71</v>
      </c>
      <c r="X76" s="1" t="str">
        <f ca="1">IFERROR(MATCH(W76,회계장부!$N:$N,0),"N/A")</f>
        <v>N/A</v>
      </c>
      <c r="Y76" s="1" t="str">
        <f t="shared" ca="1" si="3"/>
        <v>N/A</v>
      </c>
      <c r="Z76" s="1" t="str">
        <f t="shared" ca="1" si="2"/>
        <v>X</v>
      </c>
    </row>
    <row r="77" spans="1:26" ht="20.100000000000001" customHeight="1">
      <c r="A77" s="298" t="str">
        <f ca="1">IF(X77="N/A","",MONTH(INDEX(회계장부!$A:$A,X77,1)))</f>
        <v/>
      </c>
      <c r="B77" s="299" t="str">
        <f ca="1">IF(X77="N/A","",DAY(INDEX(회계장부!$A:$A,X77,1)))</f>
        <v/>
      </c>
      <c r="C77" s="325" t="str">
        <f ca="1">IF(ISNUMBER(Y77),INDEX(회계장부!$B:$B,Y77,1),IF(Y77="N/A","",Y77))</f>
        <v/>
      </c>
      <c r="D77" s="326"/>
      <c r="E77" s="326"/>
      <c r="F77" s="326"/>
      <c r="G77" s="326"/>
      <c r="H77" s="326"/>
      <c r="I77" s="326"/>
      <c r="J77" s="327"/>
      <c r="K77" s="307" t="str">
        <f ca="1">IF(ISNUMBER(Y77),TEXT(INDEX(회계장부!$C:$C,Y77,1),"#,###"),IF(Y77="월계",INDEX(월별누계!$B:$B,MATCH(출력월,월별누계!$A:$A,0),1),IF(Y77="누계",INDEX(월별누계!$D:$D,MATCH(출력월,월별누계!$A:$A,0),1),"")))</f>
        <v/>
      </c>
      <c r="L77" s="308"/>
      <c r="M77" s="308"/>
      <c r="N77" s="309"/>
      <c r="O77" s="310" t="str">
        <f ca="1">IF(ISNUMBER(Y77),TEXT(INDEX(회계장부!$D:$D,Y77,1),"#,####"),IF(Y77="월계",INDEX(월별누계!$C:$C,MATCH(출력월,월별누계!$A:$A,0),1),IF(Y77="누계",INDEX(월별누계!$E:$E,MATCH(출력월,월별누계!$A:$A,0),1),"")))</f>
        <v/>
      </c>
      <c r="P77" s="308"/>
      <c r="Q77" s="308"/>
      <c r="R77" s="309"/>
      <c r="S77" s="311" t="str">
        <f ca="1">IF(ISNUMBER(Y77),INDEX(회계장부!$E:$E,Y77,1),IF(Y77="월계","",IF(Y77="누계",INDEX(월별누계!$F:$F,MATCH(출력월,월별누계!$A:$A,0),1),"")))</f>
        <v/>
      </c>
      <c r="T77" s="311"/>
      <c r="U77" s="311"/>
      <c r="V77" s="310"/>
      <c r="W77" s="1">
        <v>72</v>
      </c>
      <c r="X77" s="1" t="str">
        <f ca="1">IFERROR(MATCH(W77,회계장부!$N:$N,0),"N/A")</f>
        <v>N/A</v>
      </c>
      <c r="Y77" s="1" t="str">
        <f t="shared" ca="1" si="3"/>
        <v>N/A</v>
      </c>
      <c r="Z77" s="1" t="str">
        <f t="shared" ca="1" si="2"/>
        <v>X</v>
      </c>
    </row>
    <row r="78" spans="1:26" ht="20.100000000000001" customHeight="1">
      <c r="A78" s="298" t="str">
        <f ca="1">IF(X78="N/A","",MONTH(INDEX(회계장부!$A:$A,X78,1)))</f>
        <v/>
      </c>
      <c r="B78" s="299" t="str">
        <f ca="1">IF(X78="N/A","",DAY(INDEX(회계장부!$A:$A,X78,1)))</f>
        <v/>
      </c>
      <c r="C78" s="325" t="str">
        <f ca="1">IF(ISNUMBER(Y78),INDEX(회계장부!$B:$B,Y78,1),IF(Y78="N/A","",Y78))</f>
        <v/>
      </c>
      <c r="D78" s="326"/>
      <c r="E78" s="326"/>
      <c r="F78" s="326"/>
      <c r="G78" s="326"/>
      <c r="H78" s="326"/>
      <c r="I78" s="326"/>
      <c r="J78" s="327"/>
      <c r="K78" s="307" t="str">
        <f ca="1">IF(ISNUMBER(Y78),TEXT(INDEX(회계장부!$C:$C,Y78,1),"#,###"),IF(Y78="월계",INDEX(월별누계!$B:$B,MATCH(출력월,월별누계!$A:$A,0),1),IF(Y78="누계",INDEX(월별누계!$D:$D,MATCH(출력월,월별누계!$A:$A,0),1),"")))</f>
        <v/>
      </c>
      <c r="L78" s="308"/>
      <c r="M78" s="308"/>
      <c r="N78" s="309"/>
      <c r="O78" s="310" t="str">
        <f ca="1">IF(ISNUMBER(Y78),TEXT(INDEX(회계장부!$D:$D,Y78,1),"#,####"),IF(Y78="월계",INDEX(월별누계!$C:$C,MATCH(출력월,월별누계!$A:$A,0),1),IF(Y78="누계",INDEX(월별누계!$E:$E,MATCH(출력월,월별누계!$A:$A,0),1),"")))</f>
        <v/>
      </c>
      <c r="P78" s="308"/>
      <c r="Q78" s="308"/>
      <c r="R78" s="309"/>
      <c r="S78" s="311" t="str">
        <f ca="1">IF(ISNUMBER(Y78),INDEX(회계장부!$E:$E,Y78,1),IF(Y78="월계","",IF(Y78="누계",INDEX(월별누계!$F:$F,MATCH(출력월,월별누계!$A:$A,0),1),"")))</f>
        <v/>
      </c>
      <c r="T78" s="311"/>
      <c r="U78" s="311"/>
      <c r="V78" s="310"/>
      <c r="W78" s="1">
        <v>73</v>
      </c>
      <c r="X78" s="1" t="str">
        <f ca="1">IFERROR(MATCH(W78,회계장부!$N:$N,0),"N/A")</f>
        <v>N/A</v>
      </c>
      <c r="Y78" s="1" t="str">
        <f t="shared" ca="1" si="3"/>
        <v>N/A</v>
      </c>
      <c r="Z78" s="1" t="str">
        <f t="shared" ca="1" si="2"/>
        <v>X</v>
      </c>
    </row>
    <row r="79" spans="1:26" ht="20.100000000000001" customHeight="1">
      <c r="A79" s="298" t="str">
        <f ca="1">IF(X79="N/A","",MONTH(INDEX(회계장부!$A:$A,X79,1)))</f>
        <v/>
      </c>
      <c r="B79" s="299" t="str">
        <f ca="1">IF(X79="N/A","",DAY(INDEX(회계장부!$A:$A,X79,1)))</f>
        <v/>
      </c>
      <c r="C79" s="325" t="str">
        <f ca="1">IF(ISNUMBER(Y79),INDEX(회계장부!$B:$B,Y79,1),IF(Y79="N/A","",Y79))</f>
        <v/>
      </c>
      <c r="D79" s="326"/>
      <c r="E79" s="326"/>
      <c r="F79" s="326"/>
      <c r="G79" s="326"/>
      <c r="H79" s="326"/>
      <c r="I79" s="326"/>
      <c r="J79" s="327"/>
      <c r="K79" s="307" t="str">
        <f ca="1">IF(ISNUMBER(Y79),TEXT(INDEX(회계장부!$C:$C,Y79,1),"#,###"),IF(Y79="월계",INDEX(월별누계!$B:$B,MATCH(출력월,월별누계!$A:$A,0),1),IF(Y79="누계",INDEX(월별누계!$D:$D,MATCH(출력월,월별누계!$A:$A,0),1),"")))</f>
        <v/>
      </c>
      <c r="L79" s="308"/>
      <c r="M79" s="308"/>
      <c r="N79" s="309"/>
      <c r="O79" s="310" t="str">
        <f ca="1">IF(ISNUMBER(Y79),TEXT(INDEX(회계장부!$D:$D,Y79,1),"#,####"),IF(Y79="월계",INDEX(월별누계!$C:$C,MATCH(출력월,월별누계!$A:$A,0),1),IF(Y79="누계",INDEX(월별누계!$E:$E,MATCH(출력월,월별누계!$A:$A,0),1),"")))</f>
        <v/>
      </c>
      <c r="P79" s="308"/>
      <c r="Q79" s="308"/>
      <c r="R79" s="309"/>
      <c r="S79" s="311" t="str">
        <f ca="1">IF(ISNUMBER(Y79),INDEX(회계장부!$E:$E,Y79,1),IF(Y79="월계","",IF(Y79="누계",INDEX(월별누계!$F:$F,MATCH(출력월,월별누계!$A:$A,0),1),"")))</f>
        <v/>
      </c>
      <c r="T79" s="311"/>
      <c r="U79" s="311"/>
      <c r="V79" s="310"/>
      <c r="W79" s="1">
        <v>74</v>
      </c>
      <c r="X79" s="1" t="str">
        <f ca="1">IFERROR(MATCH(W79,회계장부!$N:$N,0),"N/A")</f>
        <v>N/A</v>
      </c>
      <c r="Y79" s="1" t="str">
        <f t="shared" ca="1" si="3"/>
        <v>N/A</v>
      </c>
      <c r="Z79" s="1" t="str">
        <f t="shared" ca="1" si="2"/>
        <v>X</v>
      </c>
    </row>
    <row r="80" spans="1:26" ht="20.100000000000001" customHeight="1">
      <c r="A80" s="298" t="str">
        <f ca="1">IF(X80="N/A","",MONTH(INDEX(회계장부!$A:$A,X80,1)))</f>
        <v/>
      </c>
      <c r="B80" s="299" t="str">
        <f ca="1">IF(X80="N/A","",DAY(INDEX(회계장부!$A:$A,X80,1)))</f>
        <v/>
      </c>
      <c r="C80" s="325" t="str">
        <f ca="1">IF(ISNUMBER(Y80),INDEX(회계장부!$B:$B,Y80,1),IF(Y80="N/A","",Y80))</f>
        <v/>
      </c>
      <c r="D80" s="326"/>
      <c r="E80" s="326"/>
      <c r="F80" s="326"/>
      <c r="G80" s="326"/>
      <c r="H80" s="326"/>
      <c r="I80" s="326"/>
      <c r="J80" s="327"/>
      <c r="K80" s="307" t="str">
        <f ca="1">IF(ISNUMBER(Y80),TEXT(INDEX(회계장부!$C:$C,Y80,1),"#,###"),IF(Y80="월계",INDEX(월별누계!$B:$B,MATCH(출력월,월별누계!$A:$A,0),1),IF(Y80="누계",INDEX(월별누계!$D:$D,MATCH(출력월,월별누계!$A:$A,0),1),"")))</f>
        <v/>
      </c>
      <c r="L80" s="308"/>
      <c r="M80" s="308"/>
      <c r="N80" s="309"/>
      <c r="O80" s="310" t="str">
        <f ca="1">IF(ISNUMBER(Y80),TEXT(INDEX(회계장부!$D:$D,Y80,1),"#,####"),IF(Y80="월계",INDEX(월별누계!$C:$C,MATCH(출력월,월별누계!$A:$A,0),1),IF(Y80="누계",INDEX(월별누계!$E:$E,MATCH(출력월,월별누계!$A:$A,0),1),"")))</f>
        <v/>
      </c>
      <c r="P80" s="308"/>
      <c r="Q80" s="308"/>
      <c r="R80" s="309"/>
      <c r="S80" s="311" t="str">
        <f ca="1">IF(ISNUMBER(Y80),INDEX(회계장부!$E:$E,Y80,1),IF(Y80="월계","",IF(Y80="누계",INDEX(월별누계!$F:$F,MATCH(출력월,월별누계!$A:$A,0),1),"")))</f>
        <v/>
      </c>
      <c r="T80" s="311"/>
      <c r="U80" s="311"/>
      <c r="V80" s="310"/>
      <c r="W80" s="1">
        <v>75</v>
      </c>
      <c r="X80" s="1" t="str">
        <f ca="1">IFERROR(MATCH(W80,회계장부!$N:$N,0),"N/A")</f>
        <v>N/A</v>
      </c>
      <c r="Y80" s="1" t="str">
        <f t="shared" ca="1" si="3"/>
        <v>N/A</v>
      </c>
      <c r="Z80" s="1" t="str">
        <f t="shared" ca="1" si="2"/>
        <v>X</v>
      </c>
    </row>
    <row r="81" spans="1:26" ht="20.100000000000001" customHeight="1">
      <c r="A81" s="298" t="str">
        <f ca="1">IF(X81="N/A","",MONTH(INDEX(회계장부!$A:$A,X81,1)))</f>
        <v/>
      </c>
      <c r="B81" s="299" t="str">
        <f ca="1">IF(X81="N/A","",DAY(INDEX(회계장부!$A:$A,X81,1)))</f>
        <v/>
      </c>
      <c r="C81" s="325" t="str">
        <f ca="1">IF(ISNUMBER(Y81),INDEX(회계장부!$B:$B,Y81,1),IF(Y81="N/A","",Y81))</f>
        <v/>
      </c>
      <c r="D81" s="326"/>
      <c r="E81" s="326"/>
      <c r="F81" s="326"/>
      <c r="G81" s="326"/>
      <c r="H81" s="326"/>
      <c r="I81" s="326"/>
      <c r="J81" s="327"/>
      <c r="K81" s="307" t="str">
        <f ca="1">IF(ISNUMBER(Y81),TEXT(INDEX(회계장부!$C:$C,Y81,1),"#,###"),IF(Y81="월계",INDEX(월별누계!$B:$B,MATCH(출력월,월별누계!$A:$A,0),1),IF(Y81="누계",INDEX(월별누계!$D:$D,MATCH(출력월,월별누계!$A:$A,0),1),"")))</f>
        <v/>
      </c>
      <c r="L81" s="308"/>
      <c r="M81" s="308"/>
      <c r="N81" s="309"/>
      <c r="O81" s="310" t="str">
        <f ca="1">IF(ISNUMBER(Y81),TEXT(INDEX(회계장부!$D:$D,Y81,1),"#,####"),IF(Y81="월계",INDEX(월별누계!$C:$C,MATCH(출력월,월별누계!$A:$A,0),1),IF(Y81="누계",INDEX(월별누계!$E:$E,MATCH(출력월,월별누계!$A:$A,0),1),"")))</f>
        <v/>
      </c>
      <c r="P81" s="308"/>
      <c r="Q81" s="308"/>
      <c r="R81" s="309"/>
      <c r="S81" s="311" t="str">
        <f ca="1">IF(ISNUMBER(Y81),INDEX(회계장부!$E:$E,Y81,1),IF(Y81="월계","",IF(Y81="누계",INDEX(월별누계!$F:$F,MATCH(출력월,월별누계!$A:$A,0),1),"")))</f>
        <v/>
      </c>
      <c r="T81" s="311"/>
      <c r="U81" s="311"/>
      <c r="V81" s="310"/>
      <c r="W81" s="1">
        <v>76</v>
      </c>
      <c r="X81" s="1" t="str">
        <f ca="1">IFERROR(MATCH(W81,회계장부!$N:$N,0),"N/A")</f>
        <v>N/A</v>
      </c>
      <c r="Y81" s="1" t="str">
        <f t="shared" ca="1" si="3"/>
        <v>N/A</v>
      </c>
      <c r="Z81" s="1" t="str">
        <f t="shared" ca="1" si="2"/>
        <v>X</v>
      </c>
    </row>
    <row r="82" spans="1:26" ht="20.100000000000001" customHeight="1">
      <c r="A82" s="298" t="str">
        <f ca="1">IF(X82="N/A","",MONTH(INDEX(회계장부!$A:$A,X82,1)))</f>
        <v/>
      </c>
      <c r="B82" s="299" t="str">
        <f ca="1">IF(X82="N/A","",DAY(INDEX(회계장부!$A:$A,X82,1)))</f>
        <v/>
      </c>
      <c r="C82" s="325" t="str">
        <f ca="1">IF(ISNUMBER(Y82),INDEX(회계장부!$B:$B,Y82,1),IF(Y82="N/A","",Y82))</f>
        <v/>
      </c>
      <c r="D82" s="326"/>
      <c r="E82" s="326"/>
      <c r="F82" s="326"/>
      <c r="G82" s="326"/>
      <c r="H82" s="326"/>
      <c r="I82" s="326"/>
      <c r="J82" s="327"/>
      <c r="K82" s="307" t="str">
        <f ca="1">IF(ISNUMBER(Y82),TEXT(INDEX(회계장부!$C:$C,Y82,1),"#,###"),IF(Y82="월계",INDEX(월별누계!$B:$B,MATCH(출력월,월별누계!$A:$A,0),1),IF(Y82="누계",INDEX(월별누계!$D:$D,MATCH(출력월,월별누계!$A:$A,0),1),"")))</f>
        <v/>
      </c>
      <c r="L82" s="308"/>
      <c r="M82" s="308"/>
      <c r="N82" s="309"/>
      <c r="O82" s="310" t="str">
        <f ca="1">IF(ISNUMBER(Y82),TEXT(INDEX(회계장부!$D:$D,Y82,1),"#,####"),IF(Y82="월계",INDEX(월별누계!$C:$C,MATCH(출력월,월별누계!$A:$A,0),1),IF(Y82="누계",INDEX(월별누계!$E:$E,MATCH(출력월,월별누계!$A:$A,0),1),"")))</f>
        <v/>
      </c>
      <c r="P82" s="308"/>
      <c r="Q82" s="308"/>
      <c r="R82" s="309"/>
      <c r="S82" s="311" t="str">
        <f ca="1">IF(ISNUMBER(Y82),INDEX(회계장부!$E:$E,Y82,1),IF(Y82="월계","",IF(Y82="누계",INDEX(월별누계!$F:$F,MATCH(출력월,월별누계!$A:$A,0),1),"")))</f>
        <v/>
      </c>
      <c r="T82" s="311"/>
      <c r="U82" s="311"/>
      <c r="V82" s="310"/>
      <c r="W82" s="1">
        <v>77</v>
      </c>
      <c r="X82" s="1" t="str">
        <f ca="1">IFERROR(MATCH(W82,회계장부!$N:$N,0),"N/A")</f>
        <v>N/A</v>
      </c>
      <c r="Y82" s="1" t="str">
        <f t="shared" ca="1" si="3"/>
        <v>N/A</v>
      </c>
      <c r="Z82" s="1" t="str">
        <f t="shared" ca="1" si="2"/>
        <v>X</v>
      </c>
    </row>
    <row r="83" spans="1:26" ht="20.100000000000001" customHeight="1">
      <c r="A83" s="298" t="str">
        <f ca="1">IF(X83="N/A","",MONTH(INDEX(회계장부!$A:$A,X83,1)))</f>
        <v/>
      </c>
      <c r="B83" s="299" t="str">
        <f ca="1">IF(X83="N/A","",DAY(INDEX(회계장부!$A:$A,X83,1)))</f>
        <v/>
      </c>
      <c r="C83" s="325" t="str">
        <f ca="1">IF(ISNUMBER(Y83),INDEX(회계장부!$B:$B,Y83,1),IF(Y83="N/A","",Y83))</f>
        <v/>
      </c>
      <c r="D83" s="326"/>
      <c r="E83" s="326"/>
      <c r="F83" s="326"/>
      <c r="G83" s="326"/>
      <c r="H83" s="326"/>
      <c r="I83" s="326"/>
      <c r="J83" s="327"/>
      <c r="K83" s="307" t="str">
        <f ca="1">IF(ISNUMBER(Y83),TEXT(INDEX(회계장부!$C:$C,Y83,1),"#,###"),IF(Y83="월계",INDEX(월별누계!$B:$B,MATCH(출력월,월별누계!$A:$A,0),1),IF(Y83="누계",INDEX(월별누계!$D:$D,MATCH(출력월,월별누계!$A:$A,0),1),"")))</f>
        <v/>
      </c>
      <c r="L83" s="308"/>
      <c r="M83" s="308"/>
      <c r="N83" s="309"/>
      <c r="O83" s="310" t="str">
        <f ca="1">IF(ISNUMBER(Y83),TEXT(INDEX(회계장부!$D:$D,Y83,1),"#,####"),IF(Y83="월계",INDEX(월별누계!$C:$C,MATCH(출력월,월별누계!$A:$A,0),1),IF(Y83="누계",INDEX(월별누계!$E:$E,MATCH(출력월,월별누계!$A:$A,0),1),"")))</f>
        <v/>
      </c>
      <c r="P83" s="308"/>
      <c r="Q83" s="308"/>
      <c r="R83" s="309"/>
      <c r="S83" s="311" t="str">
        <f ca="1">IF(ISNUMBER(Y83),INDEX(회계장부!$E:$E,Y83,1),IF(Y83="월계","",IF(Y83="누계",INDEX(월별누계!$F:$F,MATCH(출력월,월별누계!$A:$A,0),1),"")))</f>
        <v/>
      </c>
      <c r="T83" s="311"/>
      <c r="U83" s="311"/>
      <c r="V83" s="310"/>
      <c r="W83" s="1">
        <v>78</v>
      </c>
      <c r="X83" s="1" t="str">
        <f ca="1">IFERROR(MATCH(W83,회계장부!$N:$N,0),"N/A")</f>
        <v>N/A</v>
      </c>
      <c r="Y83" s="1" t="str">
        <f t="shared" ca="1" si="3"/>
        <v>N/A</v>
      </c>
      <c r="Z83" s="1" t="str">
        <f t="shared" ca="1" si="2"/>
        <v>X</v>
      </c>
    </row>
    <row r="84" spans="1:26" ht="20.100000000000001" customHeight="1">
      <c r="A84" s="298" t="str">
        <f ca="1">IF(X84="N/A","",MONTH(INDEX(회계장부!$A:$A,X84,1)))</f>
        <v/>
      </c>
      <c r="B84" s="299" t="str">
        <f ca="1">IF(X84="N/A","",DAY(INDEX(회계장부!$A:$A,X84,1)))</f>
        <v/>
      </c>
      <c r="C84" s="325" t="str">
        <f ca="1">IF(ISNUMBER(Y84),INDEX(회계장부!$B:$B,Y84,1),IF(Y84="N/A","",Y84))</f>
        <v/>
      </c>
      <c r="D84" s="326"/>
      <c r="E84" s="326"/>
      <c r="F84" s="326"/>
      <c r="G84" s="326"/>
      <c r="H84" s="326"/>
      <c r="I84" s="326"/>
      <c r="J84" s="327"/>
      <c r="K84" s="307" t="str">
        <f ca="1">IF(ISNUMBER(Y84),TEXT(INDEX(회계장부!$C:$C,Y84,1),"#,###"),IF(Y84="월계",INDEX(월별누계!$B:$B,MATCH(출력월,월별누계!$A:$A,0),1),IF(Y84="누계",INDEX(월별누계!$D:$D,MATCH(출력월,월별누계!$A:$A,0),1),"")))</f>
        <v/>
      </c>
      <c r="L84" s="308"/>
      <c r="M84" s="308"/>
      <c r="N84" s="309"/>
      <c r="O84" s="310" t="str">
        <f ca="1">IF(ISNUMBER(Y84),TEXT(INDEX(회계장부!$D:$D,Y84,1),"#,####"),IF(Y84="월계",INDEX(월별누계!$C:$C,MATCH(출력월,월별누계!$A:$A,0),1),IF(Y84="누계",INDEX(월별누계!$E:$E,MATCH(출력월,월별누계!$A:$A,0),1),"")))</f>
        <v/>
      </c>
      <c r="P84" s="308"/>
      <c r="Q84" s="308"/>
      <c r="R84" s="309"/>
      <c r="S84" s="311" t="str">
        <f ca="1">IF(ISNUMBER(Y84),INDEX(회계장부!$E:$E,Y84,1),IF(Y84="월계","",IF(Y84="누계",INDEX(월별누계!$F:$F,MATCH(출력월,월별누계!$A:$A,0),1),"")))</f>
        <v/>
      </c>
      <c r="T84" s="311"/>
      <c r="U84" s="311"/>
      <c r="V84" s="310"/>
      <c r="W84" s="1">
        <v>79</v>
      </c>
      <c r="X84" s="1" t="str">
        <f ca="1">IFERROR(MATCH(W84,회계장부!$N:$N,0),"N/A")</f>
        <v>N/A</v>
      </c>
      <c r="Y84" s="1" t="str">
        <f t="shared" ca="1" si="3"/>
        <v>N/A</v>
      </c>
      <c r="Z84" s="1" t="str">
        <f t="shared" ca="1" si="2"/>
        <v>X</v>
      </c>
    </row>
    <row r="85" spans="1:26" ht="20.100000000000001" customHeight="1">
      <c r="A85" s="298" t="str">
        <f ca="1">IF(X85="N/A","",MONTH(INDEX(회계장부!$A:$A,X85,1)))</f>
        <v/>
      </c>
      <c r="B85" s="299" t="str">
        <f ca="1">IF(X85="N/A","",DAY(INDEX(회계장부!$A:$A,X85,1)))</f>
        <v/>
      </c>
      <c r="C85" s="325" t="str">
        <f ca="1">IF(ISNUMBER(Y85),INDEX(회계장부!$B:$B,Y85,1),IF(Y85="N/A","",Y85))</f>
        <v/>
      </c>
      <c r="D85" s="326"/>
      <c r="E85" s="326"/>
      <c r="F85" s="326"/>
      <c r="G85" s="326"/>
      <c r="H85" s="326"/>
      <c r="I85" s="326"/>
      <c r="J85" s="327"/>
      <c r="K85" s="307" t="str">
        <f ca="1">IF(ISNUMBER(Y85),TEXT(INDEX(회계장부!$C:$C,Y85,1),"#,###"),IF(Y85="월계",INDEX(월별누계!$B:$B,MATCH(출력월,월별누계!$A:$A,0),1),IF(Y85="누계",INDEX(월별누계!$D:$D,MATCH(출력월,월별누계!$A:$A,0),1),"")))</f>
        <v/>
      </c>
      <c r="L85" s="308"/>
      <c r="M85" s="308"/>
      <c r="N85" s="309"/>
      <c r="O85" s="310" t="str">
        <f ca="1">IF(ISNUMBER(Y85),TEXT(INDEX(회계장부!$D:$D,Y85,1),"#,####"),IF(Y85="월계",INDEX(월별누계!$C:$C,MATCH(출력월,월별누계!$A:$A,0),1),IF(Y85="누계",INDEX(월별누계!$E:$E,MATCH(출력월,월별누계!$A:$A,0),1),"")))</f>
        <v/>
      </c>
      <c r="P85" s="308"/>
      <c r="Q85" s="308"/>
      <c r="R85" s="309"/>
      <c r="S85" s="311" t="str">
        <f ca="1">IF(ISNUMBER(Y85),INDEX(회계장부!$E:$E,Y85,1),IF(Y85="월계","",IF(Y85="누계",INDEX(월별누계!$F:$F,MATCH(출력월,월별누계!$A:$A,0),1),"")))</f>
        <v/>
      </c>
      <c r="T85" s="311"/>
      <c r="U85" s="311"/>
      <c r="V85" s="310"/>
      <c r="W85" s="1">
        <v>80</v>
      </c>
      <c r="X85" s="1" t="str">
        <f ca="1">IFERROR(MATCH(W85,회계장부!$N:$N,0),"N/A")</f>
        <v>N/A</v>
      </c>
      <c r="Y85" s="1" t="str">
        <f t="shared" ca="1" si="3"/>
        <v>N/A</v>
      </c>
      <c r="Z85" s="1" t="str">
        <f t="shared" ca="1" si="2"/>
        <v>X</v>
      </c>
    </row>
    <row r="86" spans="1:26" ht="20.100000000000001" customHeight="1">
      <c r="A86" s="298" t="str">
        <f ca="1">IF(X86="N/A","",MONTH(INDEX(회계장부!$A:$A,X86,1)))</f>
        <v/>
      </c>
      <c r="B86" s="299" t="str">
        <f ca="1">IF(X86="N/A","",DAY(INDEX(회계장부!$A:$A,X86,1)))</f>
        <v/>
      </c>
      <c r="C86" s="325" t="str">
        <f ca="1">IF(ISNUMBER(Y86),INDEX(회계장부!$B:$B,Y86,1),IF(Y86="N/A","",Y86))</f>
        <v/>
      </c>
      <c r="D86" s="326"/>
      <c r="E86" s="326"/>
      <c r="F86" s="326"/>
      <c r="G86" s="326"/>
      <c r="H86" s="326"/>
      <c r="I86" s="326"/>
      <c r="J86" s="327"/>
      <c r="K86" s="307" t="str">
        <f ca="1">IF(ISNUMBER(Y86),TEXT(INDEX(회계장부!$C:$C,Y86,1),"#,###"),IF(Y86="월계",INDEX(월별누계!$B:$B,MATCH(출력월,월별누계!$A:$A,0),1),IF(Y86="누계",INDEX(월별누계!$D:$D,MATCH(출력월,월별누계!$A:$A,0),1),"")))</f>
        <v/>
      </c>
      <c r="L86" s="308"/>
      <c r="M86" s="308"/>
      <c r="N86" s="309"/>
      <c r="O86" s="310" t="str">
        <f ca="1">IF(ISNUMBER(Y86),TEXT(INDEX(회계장부!$D:$D,Y86,1),"#,####"),IF(Y86="월계",INDEX(월별누계!$C:$C,MATCH(출력월,월별누계!$A:$A,0),1),IF(Y86="누계",INDEX(월별누계!$E:$E,MATCH(출력월,월별누계!$A:$A,0),1),"")))</f>
        <v/>
      </c>
      <c r="P86" s="308"/>
      <c r="Q86" s="308"/>
      <c r="R86" s="309"/>
      <c r="S86" s="311" t="str">
        <f ca="1">IF(ISNUMBER(Y86),INDEX(회계장부!$E:$E,Y86,1),IF(Y86="월계","",IF(Y86="누계",INDEX(월별누계!$F:$F,MATCH(출력월,월별누계!$A:$A,0),1),"")))</f>
        <v/>
      </c>
      <c r="T86" s="311"/>
      <c r="U86" s="311"/>
      <c r="V86" s="310"/>
      <c r="W86" s="1">
        <v>81</v>
      </c>
      <c r="X86" s="1" t="str">
        <f ca="1">IFERROR(MATCH(W86,회계장부!$N:$N,0),"N/A")</f>
        <v>N/A</v>
      </c>
      <c r="Y86" s="1" t="str">
        <f t="shared" ca="1" si="3"/>
        <v>N/A</v>
      </c>
      <c r="Z86" s="1" t="str">
        <f t="shared" ca="1" si="2"/>
        <v>X</v>
      </c>
    </row>
    <row r="87" spans="1:26" ht="20.100000000000001" customHeight="1">
      <c r="A87" s="298" t="str">
        <f ca="1">IF(X87="N/A","",MONTH(INDEX(회계장부!$A:$A,X87,1)))</f>
        <v/>
      </c>
      <c r="B87" s="299" t="str">
        <f ca="1">IF(X87="N/A","",DAY(INDEX(회계장부!$A:$A,X87,1)))</f>
        <v/>
      </c>
      <c r="C87" s="325" t="str">
        <f ca="1">IF(ISNUMBER(Y87),INDEX(회계장부!$B:$B,Y87,1),IF(Y87="N/A","",Y87))</f>
        <v/>
      </c>
      <c r="D87" s="326"/>
      <c r="E87" s="326"/>
      <c r="F87" s="326"/>
      <c r="G87" s="326"/>
      <c r="H87" s="326"/>
      <c r="I87" s="326"/>
      <c r="J87" s="327"/>
      <c r="K87" s="307" t="str">
        <f ca="1">IF(ISNUMBER(Y87),TEXT(INDEX(회계장부!$C:$C,Y87,1),"#,###"),IF(Y87="월계",INDEX(월별누계!$B:$B,MATCH(출력월,월별누계!$A:$A,0),1),IF(Y87="누계",INDEX(월별누계!$D:$D,MATCH(출력월,월별누계!$A:$A,0),1),"")))</f>
        <v/>
      </c>
      <c r="L87" s="308"/>
      <c r="M87" s="308"/>
      <c r="N87" s="309"/>
      <c r="O87" s="310" t="str">
        <f ca="1">IF(ISNUMBER(Y87),TEXT(INDEX(회계장부!$D:$D,Y87,1),"#,####"),IF(Y87="월계",INDEX(월별누계!$C:$C,MATCH(출력월,월별누계!$A:$A,0),1),IF(Y87="누계",INDEX(월별누계!$E:$E,MATCH(출력월,월별누계!$A:$A,0),1),"")))</f>
        <v/>
      </c>
      <c r="P87" s="308"/>
      <c r="Q87" s="308"/>
      <c r="R87" s="309"/>
      <c r="S87" s="311" t="str">
        <f ca="1">IF(ISNUMBER(Y87),INDEX(회계장부!$E:$E,Y87,1),IF(Y87="월계","",IF(Y87="누계",INDEX(월별누계!$F:$F,MATCH(출력월,월별누계!$A:$A,0),1),"")))</f>
        <v/>
      </c>
      <c r="T87" s="311"/>
      <c r="U87" s="311"/>
      <c r="V87" s="310"/>
      <c r="W87" s="1">
        <v>82</v>
      </c>
      <c r="X87" s="1" t="str">
        <f ca="1">IFERROR(MATCH(W87,회계장부!$N:$N,0),"N/A")</f>
        <v>N/A</v>
      </c>
      <c r="Y87" s="1" t="str">
        <f t="shared" ca="1" si="3"/>
        <v>N/A</v>
      </c>
      <c r="Z87" s="1" t="str">
        <f t="shared" ca="1" si="2"/>
        <v>X</v>
      </c>
    </row>
    <row r="88" spans="1:26" ht="20.100000000000001" customHeight="1">
      <c r="A88" s="298" t="str">
        <f ca="1">IF(X88="N/A","",MONTH(INDEX(회계장부!$A:$A,X88,1)))</f>
        <v/>
      </c>
      <c r="B88" s="299" t="str">
        <f ca="1">IF(X88="N/A","",DAY(INDEX(회계장부!$A:$A,X88,1)))</f>
        <v/>
      </c>
      <c r="C88" s="325" t="str">
        <f ca="1">IF(ISNUMBER(Y88),INDEX(회계장부!$B:$B,Y88,1),IF(Y88="N/A","",Y88))</f>
        <v/>
      </c>
      <c r="D88" s="326"/>
      <c r="E88" s="326"/>
      <c r="F88" s="326"/>
      <c r="G88" s="326"/>
      <c r="H88" s="326"/>
      <c r="I88" s="326"/>
      <c r="J88" s="327"/>
      <c r="K88" s="307" t="str">
        <f ca="1">IF(ISNUMBER(Y88),TEXT(INDEX(회계장부!$C:$C,Y88,1),"#,###"),IF(Y88="월계",INDEX(월별누계!$B:$B,MATCH(출력월,월별누계!$A:$A,0),1),IF(Y88="누계",INDEX(월별누계!$D:$D,MATCH(출력월,월별누계!$A:$A,0),1),"")))</f>
        <v/>
      </c>
      <c r="L88" s="308"/>
      <c r="M88" s="308"/>
      <c r="N88" s="309"/>
      <c r="O88" s="310" t="str">
        <f ca="1">IF(ISNUMBER(Y88),TEXT(INDEX(회계장부!$D:$D,Y88,1),"#,####"),IF(Y88="월계",INDEX(월별누계!$C:$C,MATCH(출력월,월별누계!$A:$A,0),1),IF(Y88="누계",INDEX(월별누계!$E:$E,MATCH(출력월,월별누계!$A:$A,0),1),"")))</f>
        <v/>
      </c>
      <c r="P88" s="308"/>
      <c r="Q88" s="308"/>
      <c r="R88" s="309"/>
      <c r="S88" s="311" t="str">
        <f ca="1">IF(ISNUMBER(Y88),INDEX(회계장부!$E:$E,Y88,1),IF(Y88="월계","",IF(Y88="누계",INDEX(월별누계!$F:$F,MATCH(출력월,월별누계!$A:$A,0),1),"")))</f>
        <v/>
      </c>
      <c r="T88" s="311"/>
      <c r="U88" s="311"/>
      <c r="V88" s="310"/>
      <c r="W88" s="1">
        <v>83</v>
      </c>
      <c r="X88" s="1" t="str">
        <f ca="1">IFERROR(MATCH(W88,회계장부!$N:$N,0),"N/A")</f>
        <v>N/A</v>
      </c>
      <c r="Y88" s="1" t="str">
        <f t="shared" ca="1" si="3"/>
        <v>N/A</v>
      </c>
      <c r="Z88" s="1" t="str">
        <f t="shared" ca="1" si="2"/>
        <v>X</v>
      </c>
    </row>
    <row r="89" spans="1:26" ht="20.100000000000001" customHeight="1">
      <c r="A89" s="298" t="str">
        <f ca="1">IF(X89="N/A","",MONTH(INDEX(회계장부!$A:$A,X89,1)))</f>
        <v/>
      </c>
      <c r="B89" s="299" t="str">
        <f ca="1">IF(X89="N/A","",DAY(INDEX(회계장부!$A:$A,X89,1)))</f>
        <v/>
      </c>
      <c r="C89" s="325" t="str">
        <f ca="1">IF(ISNUMBER(Y89),INDEX(회계장부!$B:$B,Y89,1),IF(Y89="N/A","",Y89))</f>
        <v/>
      </c>
      <c r="D89" s="326"/>
      <c r="E89" s="326"/>
      <c r="F89" s="326"/>
      <c r="G89" s="326"/>
      <c r="H89" s="326"/>
      <c r="I89" s="326"/>
      <c r="J89" s="327"/>
      <c r="K89" s="307" t="str">
        <f ca="1">IF(ISNUMBER(Y89),TEXT(INDEX(회계장부!$C:$C,Y89,1),"#,###"),IF(Y89="월계",INDEX(월별누계!$B:$B,MATCH(출력월,월별누계!$A:$A,0),1),IF(Y89="누계",INDEX(월별누계!$D:$D,MATCH(출력월,월별누계!$A:$A,0),1),"")))</f>
        <v/>
      </c>
      <c r="L89" s="308"/>
      <c r="M89" s="308"/>
      <c r="N89" s="309"/>
      <c r="O89" s="310" t="str">
        <f ca="1">IF(ISNUMBER(Y89),TEXT(INDEX(회계장부!$D:$D,Y89,1),"#,####"),IF(Y89="월계",INDEX(월별누계!$C:$C,MATCH(출력월,월별누계!$A:$A,0),1),IF(Y89="누계",INDEX(월별누계!$E:$E,MATCH(출력월,월별누계!$A:$A,0),1),"")))</f>
        <v/>
      </c>
      <c r="P89" s="308"/>
      <c r="Q89" s="308"/>
      <c r="R89" s="309"/>
      <c r="S89" s="311" t="str">
        <f ca="1">IF(ISNUMBER(Y89),INDEX(회계장부!$E:$E,Y89,1),IF(Y89="월계","",IF(Y89="누계",INDEX(월별누계!$F:$F,MATCH(출력월,월별누계!$A:$A,0),1),"")))</f>
        <v/>
      </c>
      <c r="T89" s="311"/>
      <c r="U89" s="311"/>
      <c r="V89" s="310"/>
      <c r="W89" s="1">
        <v>84</v>
      </c>
      <c r="X89" s="1" t="str">
        <f ca="1">IFERROR(MATCH(W89,회계장부!$N:$N,0),"N/A")</f>
        <v>N/A</v>
      </c>
      <c r="Y89" s="1" t="str">
        <f t="shared" ca="1" si="3"/>
        <v>N/A</v>
      </c>
      <c r="Z89" s="1" t="str">
        <f t="shared" ca="1" si="2"/>
        <v>X</v>
      </c>
    </row>
    <row r="90" spans="1:26" ht="20.100000000000001" customHeight="1">
      <c r="A90" s="298" t="str">
        <f ca="1">IF(X90="N/A","",MONTH(INDEX(회계장부!$A:$A,X90,1)))</f>
        <v/>
      </c>
      <c r="B90" s="299" t="str">
        <f ca="1">IF(X90="N/A","",DAY(INDEX(회계장부!$A:$A,X90,1)))</f>
        <v/>
      </c>
      <c r="C90" s="325" t="str">
        <f ca="1">IF(ISNUMBER(Y90),INDEX(회계장부!$B:$B,Y90,1),IF(Y90="N/A","",Y90))</f>
        <v/>
      </c>
      <c r="D90" s="326"/>
      <c r="E90" s="326"/>
      <c r="F90" s="326"/>
      <c r="G90" s="326"/>
      <c r="H90" s="326"/>
      <c r="I90" s="326"/>
      <c r="J90" s="327"/>
      <c r="K90" s="307" t="str">
        <f ca="1">IF(ISNUMBER(Y90),TEXT(INDEX(회계장부!$C:$C,Y90,1),"#,###"),IF(Y90="월계",INDEX(월별누계!$B:$B,MATCH(출력월,월별누계!$A:$A,0),1),IF(Y90="누계",INDEX(월별누계!$D:$D,MATCH(출력월,월별누계!$A:$A,0),1),"")))</f>
        <v/>
      </c>
      <c r="L90" s="308"/>
      <c r="M90" s="308"/>
      <c r="N90" s="309"/>
      <c r="O90" s="310" t="str">
        <f ca="1">IF(ISNUMBER(Y90),TEXT(INDEX(회계장부!$D:$D,Y90,1),"#,####"),IF(Y90="월계",INDEX(월별누계!$C:$C,MATCH(출력월,월별누계!$A:$A,0),1),IF(Y90="누계",INDEX(월별누계!$E:$E,MATCH(출력월,월별누계!$A:$A,0),1),"")))</f>
        <v/>
      </c>
      <c r="P90" s="308"/>
      <c r="Q90" s="308"/>
      <c r="R90" s="309"/>
      <c r="S90" s="311" t="str">
        <f ca="1">IF(ISNUMBER(Y90),INDEX(회계장부!$E:$E,Y90,1),IF(Y90="월계","",IF(Y90="누계",INDEX(월별누계!$F:$F,MATCH(출력월,월별누계!$A:$A,0),1),"")))</f>
        <v/>
      </c>
      <c r="T90" s="311"/>
      <c r="U90" s="311"/>
      <c r="V90" s="310"/>
      <c r="W90" s="1">
        <v>85</v>
      </c>
      <c r="X90" s="1" t="str">
        <f ca="1">IFERROR(MATCH(W90,회계장부!$N:$N,0),"N/A")</f>
        <v>N/A</v>
      </c>
      <c r="Y90" s="1" t="str">
        <f t="shared" ca="1" si="3"/>
        <v>N/A</v>
      </c>
      <c r="Z90" s="1" t="str">
        <f t="shared" ca="1" si="2"/>
        <v>X</v>
      </c>
    </row>
    <row r="91" spans="1:26" ht="20.100000000000001" customHeight="1">
      <c r="A91" s="298" t="str">
        <f ca="1">IF(X91="N/A","",MONTH(INDEX(회계장부!$A:$A,X91,1)))</f>
        <v/>
      </c>
      <c r="B91" s="299" t="str">
        <f ca="1">IF(X91="N/A","",DAY(INDEX(회계장부!$A:$A,X91,1)))</f>
        <v/>
      </c>
      <c r="C91" s="325" t="str">
        <f ca="1">IF(ISNUMBER(Y91),INDEX(회계장부!$B:$B,Y91,1),IF(Y91="N/A","",Y91))</f>
        <v/>
      </c>
      <c r="D91" s="326"/>
      <c r="E91" s="326"/>
      <c r="F91" s="326"/>
      <c r="G91" s="326"/>
      <c r="H91" s="326"/>
      <c r="I91" s="326"/>
      <c r="J91" s="327"/>
      <c r="K91" s="307" t="str">
        <f ca="1">IF(ISNUMBER(Y91),TEXT(INDEX(회계장부!$C:$C,Y91,1),"#,###"),IF(Y91="월계",INDEX(월별누계!$B:$B,MATCH(출력월,월별누계!$A:$A,0),1),IF(Y91="누계",INDEX(월별누계!$D:$D,MATCH(출력월,월별누계!$A:$A,0),1),"")))</f>
        <v/>
      </c>
      <c r="L91" s="308"/>
      <c r="M91" s="308"/>
      <c r="N91" s="309"/>
      <c r="O91" s="310" t="str">
        <f ca="1">IF(ISNUMBER(Y91),TEXT(INDEX(회계장부!$D:$D,Y91,1),"#,####"),IF(Y91="월계",INDEX(월별누계!$C:$C,MATCH(출력월,월별누계!$A:$A,0),1),IF(Y91="누계",INDEX(월별누계!$E:$E,MATCH(출력월,월별누계!$A:$A,0),1),"")))</f>
        <v/>
      </c>
      <c r="P91" s="308"/>
      <c r="Q91" s="308"/>
      <c r="R91" s="309"/>
      <c r="S91" s="311" t="str">
        <f ca="1">IF(ISNUMBER(Y91),INDEX(회계장부!$E:$E,Y91,1),IF(Y91="월계","",IF(Y91="누계",INDEX(월별누계!$F:$F,MATCH(출력월,월별누계!$A:$A,0),1),"")))</f>
        <v/>
      </c>
      <c r="T91" s="311"/>
      <c r="U91" s="311"/>
      <c r="V91" s="310"/>
      <c r="W91" s="1">
        <v>86</v>
      </c>
      <c r="X91" s="1" t="str">
        <f ca="1">IFERROR(MATCH(W91,회계장부!$N:$N,0),"N/A")</f>
        <v>N/A</v>
      </c>
      <c r="Y91" s="1" t="str">
        <f t="shared" ca="1" si="3"/>
        <v>N/A</v>
      </c>
      <c r="Z91" s="1" t="str">
        <f t="shared" ca="1" si="2"/>
        <v>X</v>
      </c>
    </row>
    <row r="92" spans="1:26" ht="20.100000000000001" customHeight="1">
      <c r="A92" s="298" t="str">
        <f ca="1">IF(X92="N/A","",MONTH(INDEX(회계장부!$A:$A,X92,1)))</f>
        <v/>
      </c>
      <c r="B92" s="299" t="str">
        <f ca="1">IF(X92="N/A","",DAY(INDEX(회계장부!$A:$A,X92,1)))</f>
        <v/>
      </c>
      <c r="C92" s="325" t="str">
        <f ca="1">IF(ISNUMBER(Y92),INDEX(회계장부!$B:$B,Y92,1),IF(Y92="N/A","",Y92))</f>
        <v/>
      </c>
      <c r="D92" s="326"/>
      <c r="E92" s="326"/>
      <c r="F92" s="326"/>
      <c r="G92" s="326"/>
      <c r="H92" s="326"/>
      <c r="I92" s="326"/>
      <c r="J92" s="327"/>
      <c r="K92" s="307" t="str">
        <f ca="1">IF(ISNUMBER(Y92),TEXT(INDEX(회계장부!$C:$C,Y92,1),"#,###"),IF(Y92="월계",INDEX(월별누계!$B:$B,MATCH(출력월,월별누계!$A:$A,0),1),IF(Y92="누계",INDEX(월별누계!$D:$D,MATCH(출력월,월별누계!$A:$A,0),1),"")))</f>
        <v/>
      </c>
      <c r="L92" s="308"/>
      <c r="M92" s="308"/>
      <c r="N92" s="309"/>
      <c r="O92" s="310" t="str">
        <f ca="1">IF(ISNUMBER(Y92),TEXT(INDEX(회계장부!$D:$D,Y92,1),"#,####"),IF(Y92="월계",INDEX(월별누계!$C:$C,MATCH(출력월,월별누계!$A:$A,0),1),IF(Y92="누계",INDEX(월별누계!$E:$E,MATCH(출력월,월별누계!$A:$A,0),1),"")))</f>
        <v/>
      </c>
      <c r="P92" s="308"/>
      <c r="Q92" s="308"/>
      <c r="R92" s="309"/>
      <c r="S92" s="311" t="str">
        <f ca="1">IF(ISNUMBER(Y92),INDEX(회계장부!$E:$E,Y92,1),IF(Y92="월계","",IF(Y92="누계",INDEX(월별누계!$F:$F,MATCH(출력월,월별누계!$A:$A,0),1),"")))</f>
        <v/>
      </c>
      <c r="T92" s="311"/>
      <c r="U92" s="311"/>
      <c r="V92" s="310"/>
      <c r="W92" s="1">
        <v>87</v>
      </c>
      <c r="X92" s="1" t="str">
        <f ca="1">IFERROR(MATCH(W92,회계장부!$N:$N,0),"N/A")</f>
        <v>N/A</v>
      </c>
      <c r="Y92" s="1" t="str">
        <f t="shared" ca="1" si="3"/>
        <v>N/A</v>
      </c>
      <c r="Z92" s="1" t="str">
        <f t="shared" ca="1" si="2"/>
        <v>X</v>
      </c>
    </row>
    <row r="93" spans="1:26" ht="20.100000000000001" customHeight="1">
      <c r="A93" s="298" t="str">
        <f ca="1">IF(X93="N/A","",MONTH(INDEX(회계장부!$A:$A,X93,1)))</f>
        <v/>
      </c>
      <c r="B93" s="299" t="str">
        <f ca="1">IF(X93="N/A","",DAY(INDEX(회계장부!$A:$A,X93,1)))</f>
        <v/>
      </c>
      <c r="C93" s="325" t="str">
        <f ca="1">IF(ISNUMBER(Y93),INDEX(회계장부!$B:$B,Y93,1),IF(Y93="N/A","",Y93))</f>
        <v/>
      </c>
      <c r="D93" s="326"/>
      <c r="E93" s="326"/>
      <c r="F93" s="326"/>
      <c r="G93" s="326"/>
      <c r="H93" s="326"/>
      <c r="I93" s="326"/>
      <c r="J93" s="327"/>
      <c r="K93" s="307" t="str">
        <f ca="1">IF(ISNUMBER(Y93),TEXT(INDEX(회계장부!$C:$C,Y93,1),"#,###"),IF(Y93="월계",INDEX(월별누계!$B:$B,MATCH(출력월,월별누계!$A:$A,0),1),IF(Y93="누계",INDEX(월별누계!$D:$D,MATCH(출력월,월별누계!$A:$A,0),1),"")))</f>
        <v/>
      </c>
      <c r="L93" s="308"/>
      <c r="M93" s="308"/>
      <c r="N93" s="309"/>
      <c r="O93" s="310" t="str">
        <f ca="1">IF(ISNUMBER(Y93),TEXT(INDEX(회계장부!$D:$D,Y93,1),"#,####"),IF(Y93="월계",INDEX(월별누계!$C:$C,MATCH(출력월,월별누계!$A:$A,0),1),IF(Y93="누계",INDEX(월별누계!$E:$E,MATCH(출력월,월별누계!$A:$A,0),1),"")))</f>
        <v/>
      </c>
      <c r="P93" s="308"/>
      <c r="Q93" s="308"/>
      <c r="R93" s="309"/>
      <c r="S93" s="311" t="str">
        <f ca="1">IF(ISNUMBER(Y93),INDEX(회계장부!$E:$E,Y93,1),IF(Y93="월계","",IF(Y93="누계",INDEX(월별누계!$F:$F,MATCH(출력월,월별누계!$A:$A,0),1),"")))</f>
        <v/>
      </c>
      <c r="T93" s="311"/>
      <c r="U93" s="311"/>
      <c r="V93" s="310"/>
      <c r="W93" s="1">
        <v>88</v>
      </c>
      <c r="X93" s="1" t="str">
        <f ca="1">IFERROR(MATCH(W93,회계장부!$N:$N,0),"N/A")</f>
        <v>N/A</v>
      </c>
      <c r="Y93" s="1" t="str">
        <f t="shared" ca="1" si="3"/>
        <v>N/A</v>
      </c>
      <c r="Z93" s="1" t="str">
        <f t="shared" ca="1" si="2"/>
        <v>X</v>
      </c>
    </row>
    <row r="94" spans="1:26" ht="20.100000000000001" customHeight="1">
      <c r="A94" s="298" t="str">
        <f ca="1">IF(X94="N/A","",MONTH(INDEX(회계장부!$A:$A,X94,1)))</f>
        <v/>
      </c>
      <c r="B94" s="299" t="str">
        <f ca="1">IF(X94="N/A","",DAY(INDEX(회계장부!$A:$A,X94,1)))</f>
        <v/>
      </c>
      <c r="C94" s="325" t="str">
        <f ca="1">IF(ISNUMBER(Y94),INDEX(회계장부!$B:$B,Y94,1),IF(Y94="N/A","",Y94))</f>
        <v/>
      </c>
      <c r="D94" s="326"/>
      <c r="E94" s="326"/>
      <c r="F94" s="326"/>
      <c r="G94" s="326"/>
      <c r="H94" s="326"/>
      <c r="I94" s="326"/>
      <c r="J94" s="327"/>
      <c r="K94" s="307" t="str">
        <f ca="1">IF(ISNUMBER(Y94),TEXT(INDEX(회계장부!$C:$C,Y94,1),"#,###"),IF(Y94="월계",INDEX(월별누계!$B:$B,MATCH(출력월,월별누계!$A:$A,0),1),IF(Y94="누계",INDEX(월별누계!$D:$D,MATCH(출력월,월별누계!$A:$A,0),1),"")))</f>
        <v/>
      </c>
      <c r="L94" s="308"/>
      <c r="M94" s="308"/>
      <c r="N94" s="309"/>
      <c r="O94" s="310" t="str">
        <f ca="1">IF(ISNUMBER(Y94),TEXT(INDEX(회계장부!$D:$D,Y94,1),"#,####"),IF(Y94="월계",INDEX(월별누계!$C:$C,MATCH(출력월,월별누계!$A:$A,0),1),IF(Y94="누계",INDEX(월별누계!$E:$E,MATCH(출력월,월별누계!$A:$A,0),1),"")))</f>
        <v/>
      </c>
      <c r="P94" s="308"/>
      <c r="Q94" s="308"/>
      <c r="R94" s="309"/>
      <c r="S94" s="311" t="str">
        <f ca="1">IF(ISNUMBER(Y94),INDEX(회계장부!$E:$E,Y94,1),IF(Y94="월계","",IF(Y94="누계",INDEX(월별누계!$F:$F,MATCH(출력월,월별누계!$A:$A,0),1),"")))</f>
        <v/>
      </c>
      <c r="T94" s="311"/>
      <c r="U94" s="311"/>
      <c r="V94" s="310"/>
      <c r="W94" s="1">
        <v>89</v>
      </c>
      <c r="X94" s="1" t="str">
        <f ca="1">IFERROR(MATCH(W94,회계장부!$N:$N,0),"N/A")</f>
        <v>N/A</v>
      </c>
      <c r="Y94" s="1" t="str">
        <f t="shared" ca="1" si="3"/>
        <v>N/A</v>
      </c>
      <c r="Z94" s="1" t="str">
        <f t="shared" ca="1" si="2"/>
        <v>X</v>
      </c>
    </row>
    <row r="95" spans="1:26" ht="20.100000000000001" customHeight="1">
      <c r="A95" s="298" t="str">
        <f ca="1">IF(X95="N/A","",MONTH(INDEX(회계장부!$A:$A,X95,1)))</f>
        <v/>
      </c>
      <c r="B95" s="299" t="str">
        <f ca="1">IF(X95="N/A","",DAY(INDEX(회계장부!$A:$A,X95,1)))</f>
        <v/>
      </c>
      <c r="C95" s="325" t="str">
        <f ca="1">IF(ISNUMBER(Y95),INDEX(회계장부!$B:$B,Y95,1),IF(Y95="N/A","",Y95))</f>
        <v/>
      </c>
      <c r="D95" s="326"/>
      <c r="E95" s="326"/>
      <c r="F95" s="326"/>
      <c r="G95" s="326"/>
      <c r="H95" s="326"/>
      <c r="I95" s="326"/>
      <c r="J95" s="327"/>
      <c r="K95" s="307" t="str">
        <f ca="1">IF(ISNUMBER(Y95),TEXT(INDEX(회계장부!$C:$C,Y95,1),"#,###"),IF(Y95="월계",INDEX(월별누계!$B:$B,MATCH(출력월,월별누계!$A:$A,0),1),IF(Y95="누계",INDEX(월별누계!$D:$D,MATCH(출력월,월별누계!$A:$A,0),1),"")))</f>
        <v/>
      </c>
      <c r="L95" s="308"/>
      <c r="M95" s="308"/>
      <c r="N95" s="309"/>
      <c r="O95" s="310" t="str">
        <f ca="1">IF(ISNUMBER(Y95),TEXT(INDEX(회계장부!$D:$D,Y95,1),"#,####"),IF(Y95="월계",INDEX(월별누계!$C:$C,MATCH(출력월,월별누계!$A:$A,0),1),IF(Y95="누계",INDEX(월별누계!$E:$E,MATCH(출력월,월별누계!$A:$A,0),1),"")))</f>
        <v/>
      </c>
      <c r="P95" s="308"/>
      <c r="Q95" s="308"/>
      <c r="R95" s="309"/>
      <c r="S95" s="311" t="str">
        <f ca="1">IF(ISNUMBER(Y95),INDEX(회계장부!$E:$E,Y95,1),IF(Y95="월계","",IF(Y95="누계",INDEX(월별누계!$F:$F,MATCH(출력월,월별누계!$A:$A,0),1),"")))</f>
        <v/>
      </c>
      <c r="T95" s="311"/>
      <c r="U95" s="311"/>
      <c r="V95" s="310"/>
      <c r="W95" s="1">
        <v>90</v>
      </c>
      <c r="X95" s="1" t="str">
        <f ca="1">IFERROR(MATCH(W95,회계장부!$N:$N,0),"N/A")</f>
        <v>N/A</v>
      </c>
      <c r="Y95" s="1" t="str">
        <f t="shared" ca="1" si="3"/>
        <v>N/A</v>
      </c>
      <c r="Z95" s="1" t="str">
        <f t="shared" ca="1" si="2"/>
        <v>X</v>
      </c>
    </row>
    <row r="96" spans="1:26" ht="20.100000000000001" customHeight="1">
      <c r="A96" s="298" t="str">
        <f ca="1">IF(X96="N/A","",MONTH(INDEX(회계장부!$A:$A,X96,1)))</f>
        <v/>
      </c>
      <c r="B96" s="299" t="str">
        <f ca="1">IF(X96="N/A","",DAY(INDEX(회계장부!$A:$A,X96,1)))</f>
        <v/>
      </c>
      <c r="C96" s="325" t="str">
        <f ca="1">IF(ISNUMBER(Y96),INDEX(회계장부!$B:$B,Y96,1),IF(Y96="N/A","",Y96))</f>
        <v/>
      </c>
      <c r="D96" s="326"/>
      <c r="E96" s="326"/>
      <c r="F96" s="326"/>
      <c r="G96" s="326"/>
      <c r="H96" s="326"/>
      <c r="I96" s="326"/>
      <c r="J96" s="327"/>
      <c r="K96" s="307" t="str">
        <f ca="1">IF(ISNUMBER(Y96),TEXT(INDEX(회계장부!$C:$C,Y96,1),"#,###"),IF(Y96="월계",INDEX(월별누계!$B:$B,MATCH(출력월,월별누계!$A:$A,0),1),IF(Y96="누계",INDEX(월별누계!$D:$D,MATCH(출력월,월별누계!$A:$A,0),1),"")))</f>
        <v/>
      </c>
      <c r="L96" s="308"/>
      <c r="M96" s="308"/>
      <c r="N96" s="309"/>
      <c r="O96" s="310" t="str">
        <f ca="1">IF(ISNUMBER(Y96),TEXT(INDEX(회계장부!$D:$D,Y96,1),"#,####"),IF(Y96="월계",INDEX(월별누계!$C:$C,MATCH(출력월,월별누계!$A:$A,0),1),IF(Y96="누계",INDEX(월별누계!$E:$E,MATCH(출력월,월별누계!$A:$A,0),1),"")))</f>
        <v/>
      </c>
      <c r="P96" s="308"/>
      <c r="Q96" s="308"/>
      <c r="R96" s="309"/>
      <c r="S96" s="311" t="str">
        <f ca="1">IF(ISNUMBER(Y96),INDEX(회계장부!$E:$E,Y96,1),IF(Y96="월계","",IF(Y96="누계",INDEX(월별누계!$F:$F,MATCH(출력월,월별누계!$A:$A,0),1),"")))</f>
        <v/>
      </c>
      <c r="T96" s="311"/>
      <c r="U96" s="311"/>
      <c r="V96" s="310"/>
      <c r="W96" s="1">
        <v>91</v>
      </c>
      <c r="X96" s="1" t="str">
        <f ca="1">IFERROR(MATCH(W96,회계장부!$N:$N,0),"N/A")</f>
        <v>N/A</v>
      </c>
      <c r="Y96" s="1" t="str">
        <f t="shared" ca="1" si="3"/>
        <v>N/A</v>
      </c>
      <c r="Z96" s="1" t="str">
        <f t="shared" ca="1" si="2"/>
        <v>X</v>
      </c>
    </row>
    <row r="97" spans="1:26" ht="20.100000000000001" customHeight="1">
      <c r="A97" s="298" t="str">
        <f ca="1">IF(X97="N/A","",MONTH(INDEX(회계장부!$A:$A,X97,1)))</f>
        <v/>
      </c>
      <c r="B97" s="299" t="str">
        <f ca="1">IF(X97="N/A","",DAY(INDEX(회계장부!$A:$A,X97,1)))</f>
        <v/>
      </c>
      <c r="C97" s="325" t="str">
        <f ca="1">IF(ISNUMBER(Y97),INDEX(회계장부!$B:$B,Y97,1),IF(Y97="N/A","",Y97))</f>
        <v/>
      </c>
      <c r="D97" s="326"/>
      <c r="E97" s="326"/>
      <c r="F97" s="326"/>
      <c r="G97" s="326"/>
      <c r="H97" s="326"/>
      <c r="I97" s="326"/>
      <c r="J97" s="327"/>
      <c r="K97" s="307" t="str">
        <f ca="1">IF(ISNUMBER(Y97),TEXT(INDEX(회계장부!$C:$C,Y97,1),"#,###"),IF(Y97="월계",INDEX(월별누계!$B:$B,MATCH(출력월,월별누계!$A:$A,0),1),IF(Y97="누계",INDEX(월별누계!$D:$D,MATCH(출력월,월별누계!$A:$A,0),1),"")))</f>
        <v/>
      </c>
      <c r="L97" s="308"/>
      <c r="M97" s="308"/>
      <c r="N97" s="309"/>
      <c r="O97" s="310" t="str">
        <f ca="1">IF(ISNUMBER(Y97),TEXT(INDEX(회계장부!$D:$D,Y97,1),"#,####"),IF(Y97="월계",INDEX(월별누계!$C:$C,MATCH(출력월,월별누계!$A:$A,0),1),IF(Y97="누계",INDEX(월별누계!$E:$E,MATCH(출력월,월별누계!$A:$A,0),1),"")))</f>
        <v/>
      </c>
      <c r="P97" s="308"/>
      <c r="Q97" s="308"/>
      <c r="R97" s="309"/>
      <c r="S97" s="311" t="str">
        <f ca="1">IF(ISNUMBER(Y97),INDEX(회계장부!$E:$E,Y97,1),IF(Y97="월계","",IF(Y97="누계",INDEX(월별누계!$F:$F,MATCH(출력월,월별누계!$A:$A,0),1),"")))</f>
        <v/>
      </c>
      <c r="T97" s="311"/>
      <c r="U97" s="311"/>
      <c r="V97" s="310"/>
      <c r="W97" s="1">
        <v>92</v>
      </c>
      <c r="X97" s="1" t="str">
        <f ca="1">IFERROR(MATCH(W97,회계장부!$N:$N,0),"N/A")</f>
        <v>N/A</v>
      </c>
      <c r="Y97" s="1" t="str">
        <f t="shared" ca="1" si="3"/>
        <v>N/A</v>
      </c>
      <c r="Z97" s="1" t="str">
        <f t="shared" ca="1" si="2"/>
        <v>X</v>
      </c>
    </row>
    <row r="98" spans="1:26" ht="20.100000000000001" customHeight="1">
      <c r="A98" s="298" t="str">
        <f ca="1">IF(X98="N/A","",MONTH(INDEX(회계장부!$A:$A,X98,1)))</f>
        <v/>
      </c>
      <c r="B98" s="299" t="str">
        <f ca="1">IF(X98="N/A","",DAY(INDEX(회계장부!$A:$A,X98,1)))</f>
        <v/>
      </c>
      <c r="C98" s="325" t="str">
        <f ca="1">IF(ISNUMBER(Y98),INDEX(회계장부!$B:$B,Y98,1),IF(Y98="N/A","",Y98))</f>
        <v/>
      </c>
      <c r="D98" s="326"/>
      <c r="E98" s="326"/>
      <c r="F98" s="326"/>
      <c r="G98" s="326"/>
      <c r="H98" s="326"/>
      <c r="I98" s="326"/>
      <c r="J98" s="327"/>
      <c r="K98" s="307" t="str">
        <f ca="1">IF(ISNUMBER(Y98),TEXT(INDEX(회계장부!$C:$C,Y98,1),"#,###"),IF(Y98="월계",INDEX(월별누계!$B:$B,MATCH(출력월,월별누계!$A:$A,0),1),IF(Y98="누계",INDEX(월별누계!$D:$D,MATCH(출력월,월별누계!$A:$A,0),1),"")))</f>
        <v/>
      </c>
      <c r="L98" s="308"/>
      <c r="M98" s="308"/>
      <c r="N98" s="309"/>
      <c r="O98" s="310" t="str">
        <f ca="1">IF(ISNUMBER(Y98),TEXT(INDEX(회계장부!$D:$D,Y98,1),"#,####"),IF(Y98="월계",INDEX(월별누계!$C:$C,MATCH(출력월,월별누계!$A:$A,0),1),IF(Y98="누계",INDEX(월별누계!$E:$E,MATCH(출력월,월별누계!$A:$A,0),1),"")))</f>
        <v/>
      </c>
      <c r="P98" s="308"/>
      <c r="Q98" s="308"/>
      <c r="R98" s="309"/>
      <c r="S98" s="311" t="str">
        <f ca="1">IF(ISNUMBER(Y98),INDEX(회계장부!$E:$E,Y98,1),IF(Y98="월계","",IF(Y98="누계",INDEX(월별누계!$F:$F,MATCH(출력월,월별누계!$A:$A,0),1),"")))</f>
        <v/>
      </c>
      <c r="T98" s="311"/>
      <c r="U98" s="311"/>
      <c r="V98" s="310"/>
      <c r="W98" s="1">
        <v>93</v>
      </c>
      <c r="X98" s="1" t="str">
        <f ca="1">IFERROR(MATCH(W98,회계장부!$N:$N,0),"N/A")</f>
        <v>N/A</v>
      </c>
      <c r="Y98" s="1" t="str">
        <f t="shared" ca="1" si="3"/>
        <v>N/A</v>
      </c>
      <c r="Z98" s="1" t="str">
        <f t="shared" ca="1" si="2"/>
        <v>X</v>
      </c>
    </row>
    <row r="99" spans="1:26" ht="20.100000000000001" customHeight="1">
      <c r="A99" s="298" t="str">
        <f ca="1">IF(X99="N/A","",MONTH(INDEX(회계장부!$A:$A,X99,1)))</f>
        <v/>
      </c>
      <c r="B99" s="299" t="str">
        <f ca="1">IF(X99="N/A","",DAY(INDEX(회계장부!$A:$A,X99,1)))</f>
        <v/>
      </c>
      <c r="C99" s="325" t="str">
        <f ca="1">IF(ISNUMBER(Y99),INDEX(회계장부!$B:$B,Y99,1),IF(Y99="N/A","",Y99))</f>
        <v/>
      </c>
      <c r="D99" s="326"/>
      <c r="E99" s="326"/>
      <c r="F99" s="326"/>
      <c r="G99" s="326"/>
      <c r="H99" s="326"/>
      <c r="I99" s="326"/>
      <c r="J99" s="327"/>
      <c r="K99" s="307" t="str">
        <f ca="1">IF(ISNUMBER(Y99),TEXT(INDEX(회계장부!$C:$C,Y99,1),"#,###"),IF(Y99="월계",INDEX(월별누계!$B:$B,MATCH(출력월,월별누계!$A:$A,0),1),IF(Y99="누계",INDEX(월별누계!$D:$D,MATCH(출력월,월별누계!$A:$A,0),1),"")))</f>
        <v/>
      </c>
      <c r="L99" s="308"/>
      <c r="M99" s="308"/>
      <c r="N99" s="309"/>
      <c r="O99" s="310" t="str">
        <f ca="1">IF(ISNUMBER(Y99),TEXT(INDEX(회계장부!$D:$D,Y99,1),"#,####"),IF(Y99="월계",INDEX(월별누계!$C:$C,MATCH(출력월,월별누계!$A:$A,0),1),IF(Y99="누계",INDEX(월별누계!$E:$E,MATCH(출력월,월별누계!$A:$A,0),1),"")))</f>
        <v/>
      </c>
      <c r="P99" s="308"/>
      <c r="Q99" s="308"/>
      <c r="R99" s="309"/>
      <c r="S99" s="311" t="str">
        <f ca="1">IF(ISNUMBER(Y99),INDEX(회계장부!$E:$E,Y99,1),IF(Y99="월계","",IF(Y99="누계",INDEX(월별누계!$F:$F,MATCH(출력월,월별누계!$A:$A,0),1),"")))</f>
        <v/>
      </c>
      <c r="T99" s="311"/>
      <c r="U99" s="311"/>
      <c r="V99" s="310"/>
      <c r="W99" s="1">
        <v>94</v>
      </c>
      <c r="X99" s="1" t="str">
        <f ca="1">IFERROR(MATCH(W99,회계장부!$N:$N,0),"N/A")</f>
        <v>N/A</v>
      </c>
      <c r="Y99" s="1" t="str">
        <f t="shared" ca="1" si="3"/>
        <v>N/A</v>
      </c>
      <c r="Z99" s="1" t="str">
        <f t="shared" ca="1" si="2"/>
        <v>X</v>
      </c>
    </row>
    <row r="100" spans="1:26" ht="20.100000000000001" customHeight="1">
      <c r="A100" s="298" t="str">
        <f ca="1">IF(X100="N/A","",MONTH(INDEX(회계장부!$A:$A,X100,1)))</f>
        <v/>
      </c>
      <c r="B100" s="299" t="str">
        <f ca="1">IF(X100="N/A","",DAY(INDEX(회계장부!$A:$A,X100,1)))</f>
        <v/>
      </c>
      <c r="C100" s="325" t="str">
        <f ca="1">IF(ISNUMBER(Y100),INDEX(회계장부!$B:$B,Y100,1),IF(Y100="N/A","",Y100))</f>
        <v/>
      </c>
      <c r="D100" s="326"/>
      <c r="E100" s="326"/>
      <c r="F100" s="326"/>
      <c r="G100" s="326"/>
      <c r="H100" s="326"/>
      <c r="I100" s="326"/>
      <c r="J100" s="327"/>
      <c r="K100" s="307" t="str">
        <f ca="1">IF(ISNUMBER(Y100),TEXT(INDEX(회계장부!$C:$C,Y100,1),"#,###"),IF(Y100="월계",INDEX(월별누계!$B:$B,MATCH(출력월,월별누계!$A:$A,0),1),IF(Y100="누계",INDEX(월별누계!$D:$D,MATCH(출력월,월별누계!$A:$A,0),1),"")))</f>
        <v/>
      </c>
      <c r="L100" s="308"/>
      <c r="M100" s="308"/>
      <c r="N100" s="309"/>
      <c r="O100" s="310" t="str">
        <f ca="1">IF(ISNUMBER(Y100),TEXT(INDEX(회계장부!$D:$D,Y100,1),"#,####"),IF(Y100="월계",INDEX(월별누계!$C:$C,MATCH(출력월,월별누계!$A:$A,0),1),IF(Y100="누계",INDEX(월별누계!$E:$E,MATCH(출력월,월별누계!$A:$A,0),1),"")))</f>
        <v/>
      </c>
      <c r="P100" s="308"/>
      <c r="Q100" s="308"/>
      <c r="R100" s="309"/>
      <c r="S100" s="311" t="str">
        <f ca="1">IF(ISNUMBER(Y100),INDEX(회계장부!$E:$E,Y100,1),IF(Y100="월계","",IF(Y100="누계",INDEX(월별누계!$F:$F,MATCH(출력월,월별누계!$A:$A,0),1),"")))</f>
        <v/>
      </c>
      <c r="T100" s="311"/>
      <c r="U100" s="311"/>
      <c r="V100" s="310"/>
      <c r="W100" s="1">
        <v>95</v>
      </c>
      <c r="X100" s="1" t="str">
        <f ca="1">IFERROR(MATCH(W100,회계장부!$N:$N,0),"N/A")</f>
        <v>N/A</v>
      </c>
      <c r="Y100" s="1" t="str">
        <f t="shared" ca="1" si="3"/>
        <v>N/A</v>
      </c>
      <c r="Z100" s="1" t="str">
        <f t="shared" ca="1" si="2"/>
        <v>X</v>
      </c>
    </row>
    <row r="101" spans="1:26" ht="20.100000000000001" customHeight="1">
      <c r="A101" s="298" t="str">
        <f ca="1">IF(X101="N/A","",MONTH(INDEX(회계장부!$A:$A,X101,1)))</f>
        <v/>
      </c>
      <c r="B101" s="299" t="str">
        <f ca="1">IF(X101="N/A","",DAY(INDEX(회계장부!$A:$A,X101,1)))</f>
        <v/>
      </c>
      <c r="C101" s="325" t="str">
        <f ca="1">IF(ISNUMBER(Y101),INDEX(회계장부!$B:$B,Y101,1),IF(Y101="N/A","",Y101))</f>
        <v/>
      </c>
      <c r="D101" s="326"/>
      <c r="E101" s="326"/>
      <c r="F101" s="326"/>
      <c r="G101" s="326"/>
      <c r="H101" s="326"/>
      <c r="I101" s="326"/>
      <c r="J101" s="327"/>
      <c r="K101" s="307" t="str">
        <f ca="1">IF(ISNUMBER(Y101),TEXT(INDEX(회계장부!$C:$C,Y101,1),"#,###"),IF(Y101="월계",INDEX(월별누계!$B:$B,MATCH(출력월,월별누계!$A:$A,0),1),IF(Y101="누계",INDEX(월별누계!$D:$D,MATCH(출력월,월별누계!$A:$A,0),1),"")))</f>
        <v/>
      </c>
      <c r="L101" s="308"/>
      <c r="M101" s="308"/>
      <c r="N101" s="309"/>
      <c r="O101" s="310" t="str">
        <f ca="1">IF(ISNUMBER(Y101),TEXT(INDEX(회계장부!$D:$D,Y101,1),"#,####"),IF(Y101="월계",INDEX(월별누계!$C:$C,MATCH(출력월,월별누계!$A:$A,0),1),IF(Y101="누계",INDEX(월별누계!$E:$E,MATCH(출력월,월별누계!$A:$A,0),1),"")))</f>
        <v/>
      </c>
      <c r="P101" s="308"/>
      <c r="Q101" s="308"/>
      <c r="R101" s="309"/>
      <c r="S101" s="311" t="str">
        <f ca="1">IF(ISNUMBER(Y101),INDEX(회계장부!$E:$E,Y101,1),IF(Y101="월계","",IF(Y101="누계",INDEX(월별누계!$F:$F,MATCH(출력월,월별누계!$A:$A,0),1),"")))</f>
        <v/>
      </c>
      <c r="T101" s="311"/>
      <c r="U101" s="311"/>
      <c r="V101" s="310"/>
      <c r="W101" s="1">
        <v>96</v>
      </c>
      <c r="X101" s="1" t="str">
        <f ca="1">IFERROR(MATCH(W101,회계장부!$N:$N,0),"N/A")</f>
        <v>N/A</v>
      </c>
      <c r="Y101" s="1" t="str">
        <f t="shared" ca="1" si="3"/>
        <v>N/A</v>
      </c>
      <c r="Z101" s="1" t="str">
        <f t="shared" ca="1" si="2"/>
        <v>X</v>
      </c>
    </row>
    <row r="102" spans="1:26" ht="20.100000000000001" customHeight="1">
      <c r="A102" s="298" t="str">
        <f ca="1">IF(X102="N/A","",MONTH(INDEX(회계장부!$A:$A,X102,1)))</f>
        <v/>
      </c>
      <c r="B102" s="299" t="str">
        <f ca="1">IF(X102="N/A","",DAY(INDEX(회계장부!$A:$A,X102,1)))</f>
        <v/>
      </c>
      <c r="C102" s="325" t="str">
        <f ca="1">IF(ISNUMBER(Y102),INDEX(회계장부!$B:$B,Y102,1),IF(Y102="N/A","",Y102))</f>
        <v/>
      </c>
      <c r="D102" s="326"/>
      <c r="E102" s="326"/>
      <c r="F102" s="326"/>
      <c r="G102" s="326"/>
      <c r="H102" s="326"/>
      <c r="I102" s="326"/>
      <c r="J102" s="327"/>
      <c r="K102" s="307" t="str">
        <f ca="1">IF(ISNUMBER(Y102),TEXT(INDEX(회계장부!$C:$C,Y102,1),"#,###"),IF(Y102="월계",INDEX(월별누계!$B:$B,MATCH(출력월,월별누계!$A:$A,0),1),IF(Y102="누계",INDEX(월별누계!$D:$D,MATCH(출력월,월별누계!$A:$A,0),1),"")))</f>
        <v/>
      </c>
      <c r="L102" s="308"/>
      <c r="M102" s="308"/>
      <c r="N102" s="309"/>
      <c r="O102" s="310" t="str">
        <f ca="1">IF(ISNUMBER(Y102),TEXT(INDEX(회계장부!$D:$D,Y102,1),"#,####"),IF(Y102="월계",INDEX(월별누계!$C:$C,MATCH(출력월,월별누계!$A:$A,0),1),IF(Y102="누계",INDEX(월별누계!$E:$E,MATCH(출력월,월별누계!$A:$A,0),1),"")))</f>
        <v/>
      </c>
      <c r="P102" s="308"/>
      <c r="Q102" s="308"/>
      <c r="R102" s="309"/>
      <c r="S102" s="311" t="str">
        <f ca="1">IF(ISNUMBER(Y102),INDEX(회계장부!$E:$E,Y102,1),IF(Y102="월계","",IF(Y102="누계",INDEX(월별누계!$F:$F,MATCH(출력월,월별누계!$A:$A,0),1),"")))</f>
        <v/>
      </c>
      <c r="T102" s="311"/>
      <c r="U102" s="311"/>
      <c r="V102" s="310"/>
      <c r="W102" s="1">
        <v>97</v>
      </c>
      <c r="X102" s="1" t="str">
        <f ca="1">IFERROR(MATCH(W102,회계장부!$N:$N,0),"N/A")</f>
        <v>N/A</v>
      </c>
      <c r="Y102" s="1" t="str">
        <f t="shared" ca="1" si="3"/>
        <v>N/A</v>
      </c>
      <c r="Z102" s="1" t="str">
        <f t="shared" ca="1" si="2"/>
        <v>X</v>
      </c>
    </row>
    <row r="103" spans="1:26" ht="20.100000000000001" customHeight="1">
      <c r="A103" s="298" t="str">
        <f ca="1">IF(X103="N/A","",MONTH(INDEX(회계장부!$A:$A,X103,1)))</f>
        <v/>
      </c>
      <c r="B103" s="299" t="str">
        <f ca="1">IF(X103="N/A","",DAY(INDEX(회계장부!$A:$A,X103,1)))</f>
        <v/>
      </c>
      <c r="C103" s="325" t="str">
        <f ca="1">IF(ISNUMBER(Y103),INDEX(회계장부!$B:$B,Y103,1),IF(Y103="N/A","",Y103))</f>
        <v/>
      </c>
      <c r="D103" s="326"/>
      <c r="E103" s="326"/>
      <c r="F103" s="326"/>
      <c r="G103" s="326"/>
      <c r="H103" s="326"/>
      <c r="I103" s="326"/>
      <c r="J103" s="327"/>
      <c r="K103" s="307" t="str">
        <f ca="1">IF(ISNUMBER(Y103),TEXT(INDEX(회계장부!$C:$C,Y103,1),"#,###"),IF(Y103="월계",INDEX(월별누계!$B:$B,MATCH(출력월,월별누계!$A:$A,0),1),IF(Y103="누계",INDEX(월별누계!$D:$D,MATCH(출력월,월별누계!$A:$A,0),1),"")))</f>
        <v/>
      </c>
      <c r="L103" s="308"/>
      <c r="M103" s="308"/>
      <c r="N103" s="309"/>
      <c r="O103" s="310" t="str">
        <f ca="1">IF(ISNUMBER(Y103),TEXT(INDEX(회계장부!$D:$D,Y103,1),"#,####"),IF(Y103="월계",INDEX(월별누계!$C:$C,MATCH(출력월,월별누계!$A:$A,0),1),IF(Y103="누계",INDEX(월별누계!$E:$E,MATCH(출력월,월별누계!$A:$A,0),1),"")))</f>
        <v/>
      </c>
      <c r="P103" s="308"/>
      <c r="Q103" s="308"/>
      <c r="R103" s="309"/>
      <c r="S103" s="311" t="str">
        <f ca="1">IF(ISNUMBER(Y103),INDEX(회계장부!$E:$E,Y103,1),IF(Y103="월계","",IF(Y103="누계",INDEX(월별누계!$F:$F,MATCH(출력월,월별누계!$A:$A,0),1),"")))</f>
        <v/>
      </c>
      <c r="T103" s="311"/>
      <c r="U103" s="311"/>
      <c r="V103" s="310"/>
      <c r="W103" s="1">
        <v>98</v>
      </c>
      <c r="X103" s="1" t="str">
        <f ca="1">IFERROR(MATCH(W103,회계장부!$N:$N,0),"N/A")</f>
        <v>N/A</v>
      </c>
      <c r="Y103" s="1" t="str">
        <f t="shared" ca="1" si="3"/>
        <v>N/A</v>
      </c>
      <c r="Z103" s="1" t="str">
        <f t="shared" ca="1" si="2"/>
        <v>X</v>
      </c>
    </row>
    <row r="104" spans="1:26" ht="20.100000000000001" customHeight="1">
      <c r="A104" s="298" t="str">
        <f ca="1">IF(X104="N/A","",MONTH(INDEX(회계장부!$A:$A,X104,1)))</f>
        <v/>
      </c>
      <c r="B104" s="299" t="str">
        <f ca="1">IF(X104="N/A","",DAY(INDEX(회계장부!$A:$A,X104,1)))</f>
        <v/>
      </c>
      <c r="C104" s="325" t="str">
        <f ca="1">IF(ISNUMBER(Y104),INDEX(회계장부!$B:$B,Y104,1),IF(Y104="N/A","",Y104))</f>
        <v/>
      </c>
      <c r="D104" s="326"/>
      <c r="E104" s="326"/>
      <c r="F104" s="326"/>
      <c r="G104" s="326"/>
      <c r="H104" s="326"/>
      <c r="I104" s="326"/>
      <c r="J104" s="327"/>
      <c r="K104" s="307" t="str">
        <f ca="1">IF(ISNUMBER(Y104),TEXT(INDEX(회계장부!$C:$C,Y104,1),"#,###"),IF(Y104="월계",INDEX(월별누계!$B:$B,MATCH(출력월,월별누계!$A:$A,0),1),IF(Y104="누계",INDEX(월별누계!$D:$D,MATCH(출력월,월별누계!$A:$A,0),1),"")))</f>
        <v/>
      </c>
      <c r="L104" s="308"/>
      <c r="M104" s="308"/>
      <c r="N104" s="309"/>
      <c r="O104" s="310" t="str">
        <f ca="1">IF(ISNUMBER(Y104),TEXT(INDEX(회계장부!$D:$D,Y104,1),"#,####"),IF(Y104="월계",INDEX(월별누계!$C:$C,MATCH(출력월,월별누계!$A:$A,0),1),IF(Y104="누계",INDEX(월별누계!$E:$E,MATCH(출력월,월별누계!$A:$A,0),1),"")))</f>
        <v/>
      </c>
      <c r="P104" s="308"/>
      <c r="Q104" s="308"/>
      <c r="R104" s="309"/>
      <c r="S104" s="311" t="str">
        <f ca="1">IF(ISNUMBER(Y104),INDEX(회계장부!$E:$E,Y104,1),IF(Y104="월계","",IF(Y104="누계",INDEX(월별누계!$F:$F,MATCH(출력월,월별누계!$A:$A,0),1),"")))</f>
        <v/>
      </c>
      <c r="T104" s="311"/>
      <c r="U104" s="311"/>
      <c r="V104" s="310"/>
      <c r="W104" s="1">
        <v>99</v>
      </c>
      <c r="X104" s="1" t="str">
        <f ca="1">IFERROR(MATCH(W104,회계장부!$N:$N,0),"N/A")</f>
        <v>N/A</v>
      </c>
      <c r="Y104" s="1" t="str">
        <f t="shared" ca="1" si="3"/>
        <v>N/A</v>
      </c>
      <c r="Z104" s="1" t="str">
        <f t="shared" ca="1" si="2"/>
        <v>X</v>
      </c>
    </row>
    <row r="105" spans="1:26" ht="20.100000000000001" customHeight="1">
      <c r="A105" s="298" t="str">
        <f ca="1">IF(X105="N/A","",MONTH(INDEX(회계장부!$A:$A,X105,1)))</f>
        <v/>
      </c>
      <c r="B105" s="299" t="str">
        <f ca="1">IF(X105="N/A","",DAY(INDEX(회계장부!$A:$A,X105,1)))</f>
        <v/>
      </c>
      <c r="C105" s="325" t="str">
        <f ca="1">IF(ISNUMBER(Y105),INDEX(회계장부!$B:$B,Y105,1),IF(Y105="N/A","",Y105))</f>
        <v/>
      </c>
      <c r="D105" s="326"/>
      <c r="E105" s="326"/>
      <c r="F105" s="326"/>
      <c r="G105" s="326"/>
      <c r="H105" s="326"/>
      <c r="I105" s="326"/>
      <c r="J105" s="327"/>
      <c r="K105" s="307" t="str">
        <f ca="1">IF(ISNUMBER(Y105),TEXT(INDEX(회계장부!$C:$C,Y105,1),"#,###"),IF(Y105="월계",INDEX(월별누계!$B:$B,MATCH(출력월,월별누계!$A:$A,0),1),IF(Y105="누계",INDEX(월별누계!$D:$D,MATCH(출력월,월별누계!$A:$A,0),1),"")))</f>
        <v/>
      </c>
      <c r="L105" s="308"/>
      <c r="M105" s="308"/>
      <c r="N105" s="309"/>
      <c r="O105" s="310" t="str">
        <f ca="1">IF(ISNUMBER(Y105),TEXT(INDEX(회계장부!$D:$D,Y105,1),"#,####"),IF(Y105="월계",INDEX(월별누계!$C:$C,MATCH(출력월,월별누계!$A:$A,0),1),IF(Y105="누계",INDEX(월별누계!$E:$E,MATCH(출력월,월별누계!$A:$A,0),1),"")))</f>
        <v/>
      </c>
      <c r="P105" s="308"/>
      <c r="Q105" s="308"/>
      <c r="R105" s="309"/>
      <c r="S105" s="311" t="str">
        <f ca="1">IF(ISNUMBER(Y105),INDEX(회계장부!$E:$E,Y105,1),IF(Y105="월계","",IF(Y105="누계",INDEX(월별누계!$F:$F,MATCH(출력월,월별누계!$A:$A,0),1),"")))</f>
        <v/>
      </c>
      <c r="T105" s="311"/>
      <c r="U105" s="311"/>
      <c r="V105" s="310"/>
      <c r="W105" s="1">
        <v>100</v>
      </c>
      <c r="X105" s="1" t="str">
        <f ca="1">IFERROR(MATCH(W105,회계장부!$N:$N,0),"N/A")</f>
        <v>N/A</v>
      </c>
      <c r="Y105" s="1" t="str">
        <f t="shared" ca="1" si="3"/>
        <v>N/A</v>
      </c>
      <c r="Z105" s="1" t="str">
        <f t="shared" ca="1" si="2"/>
        <v>X</v>
      </c>
    </row>
    <row r="106" spans="1:26" ht="20.100000000000001" customHeight="1">
      <c r="A106" s="298" t="str">
        <f ca="1">IF(X106="N/A","",MONTH(INDEX(회계장부!$A:$A,X106,1)))</f>
        <v/>
      </c>
      <c r="B106" s="299" t="str">
        <f ca="1">IF(X106="N/A","",DAY(INDEX(회계장부!$A:$A,X106,1)))</f>
        <v/>
      </c>
      <c r="C106" s="325" t="str">
        <f ca="1">IF(ISNUMBER(Y106),INDEX(회계장부!$B:$B,Y106,1),IF(Y106="N/A","",Y106))</f>
        <v/>
      </c>
      <c r="D106" s="326"/>
      <c r="E106" s="326"/>
      <c r="F106" s="326"/>
      <c r="G106" s="326"/>
      <c r="H106" s="326"/>
      <c r="I106" s="326"/>
      <c r="J106" s="327"/>
      <c r="K106" s="307" t="str">
        <f ca="1">IF(ISNUMBER(Y106),TEXT(INDEX(회계장부!$C:$C,Y106,1),"#,###"),IF(Y106="월계",INDEX(월별누계!$B:$B,MATCH(출력월,월별누계!$A:$A,0),1),IF(Y106="누계",INDEX(월별누계!$D:$D,MATCH(출력월,월별누계!$A:$A,0),1),"")))</f>
        <v/>
      </c>
      <c r="L106" s="308"/>
      <c r="M106" s="308"/>
      <c r="N106" s="309"/>
      <c r="O106" s="310" t="str">
        <f ca="1">IF(ISNUMBER(Y106),TEXT(INDEX(회계장부!$D:$D,Y106,1),"#,####"),IF(Y106="월계",INDEX(월별누계!$C:$C,MATCH(출력월,월별누계!$A:$A,0),1),IF(Y106="누계",INDEX(월별누계!$E:$E,MATCH(출력월,월별누계!$A:$A,0),1),"")))</f>
        <v/>
      </c>
      <c r="P106" s="308"/>
      <c r="Q106" s="308"/>
      <c r="R106" s="309"/>
      <c r="S106" s="311" t="str">
        <f ca="1">IF(ISNUMBER(Y106),INDEX(회계장부!$E:$E,Y106,1),IF(Y106="월계","",IF(Y106="누계",INDEX(월별누계!$F:$F,MATCH(출력월,월별누계!$A:$A,0),1),"")))</f>
        <v/>
      </c>
      <c r="T106" s="311"/>
      <c r="U106" s="311"/>
      <c r="V106" s="310"/>
      <c r="W106" s="1">
        <v>101</v>
      </c>
      <c r="X106" s="1" t="str">
        <f ca="1">IFERROR(MATCH(W106,회계장부!$N:$N,0),"N/A")</f>
        <v>N/A</v>
      </c>
      <c r="Y106" s="1" t="str">
        <f t="shared" ca="1" si="3"/>
        <v>N/A</v>
      </c>
      <c r="Z106" s="1" t="str">
        <f t="shared" ca="1" si="2"/>
        <v>X</v>
      </c>
    </row>
    <row r="107" spans="1:26" ht="20.100000000000001" customHeight="1">
      <c r="A107" s="298" t="str">
        <f ca="1">IF(X107="N/A","",MONTH(INDEX(회계장부!$A:$A,X107,1)))</f>
        <v/>
      </c>
      <c r="B107" s="299" t="str">
        <f ca="1">IF(X107="N/A","",DAY(INDEX(회계장부!$A:$A,X107,1)))</f>
        <v/>
      </c>
      <c r="C107" s="325" t="str">
        <f ca="1">IF(ISNUMBER(Y107),INDEX(회계장부!$B:$B,Y107,1),IF(Y107="N/A","",Y107))</f>
        <v/>
      </c>
      <c r="D107" s="326"/>
      <c r="E107" s="326"/>
      <c r="F107" s="326"/>
      <c r="G107" s="326"/>
      <c r="H107" s="326"/>
      <c r="I107" s="326"/>
      <c r="J107" s="327"/>
      <c r="K107" s="307" t="str">
        <f ca="1">IF(ISNUMBER(Y107),TEXT(INDEX(회계장부!$C:$C,Y107,1),"#,###"),IF(Y107="월계",INDEX(월별누계!$B:$B,MATCH(출력월,월별누계!$A:$A,0),1),IF(Y107="누계",INDEX(월별누계!$D:$D,MATCH(출력월,월별누계!$A:$A,0),1),"")))</f>
        <v/>
      </c>
      <c r="L107" s="308"/>
      <c r="M107" s="308"/>
      <c r="N107" s="309"/>
      <c r="O107" s="310" t="str">
        <f ca="1">IF(ISNUMBER(Y107),TEXT(INDEX(회계장부!$D:$D,Y107,1),"#,####"),IF(Y107="월계",INDEX(월별누계!$C:$C,MATCH(출력월,월별누계!$A:$A,0),1),IF(Y107="누계",INDEX(월별누계!$E:$E,MATCH(출력월,월별누계!$A:$A,0),1),"")))</f>
        <v/>
      </c>
      <c r="P107" s="308"/>
      <c r="Q107" s="308"/>
      <c r="R107" s="309"/>
      <c r="S107" s="311" t="str">
        <f ca="1">IF(ISNUMBER(Y107),INDEX(회계장부!$E:$E,Y107,1),IF(Y107="월계","",IF(Y107="누계",INDEX(월별누계!$F:$F,MATCH(출력월,월별누계!$A:$A,0),1),"")))</f>
        <v/>
      </c>
      <c r="T107" s="311"/>
      <c r="U107" s="311"/>
      <c r="V107" s="310"/>
      <c r="W107" s="1">
        <v>102</v>
      </c>
      <c r="X107" s="1" t="str">
        <f ca="1">IFERROR(MATCH(W107,회계장부!$N:$N,0),"N/A")</f>
        <v>N/A</v>
      </c>
      <c r="Y107" s="1" t="str">
        <f t="shared" ca="1" si="3"/>
        <v>N/A</v>
      </c>
      <c r="Z107" s="1" t="str">
        <f t="shared" ca="1" si="2"/>
        <v>X</v>
      </c>
    </row>
    <row r="108" spans="1:26" ht="20.100000000000001" customHeight="1">
      <c r="A108" s="298" t="str">
        <f ca="1">IF(X108="N/A","",MONTH(INDEX(회계장부!$A:$A,X108,1)))</f>
        <v/>
      </c>
      <c r="B108" s="299" t="str">
        <f ca="1">IF(X108="N/A","",DAY(INDEX(회계장부!$A:$A,X108,1)))</f>
        <v/>
      </c>
      <c r="C108" s="325" t="str">
        <f ca="1">IF(ISNUMBER(Y108),INDEX(회계장부!$B:$B,Y108,1),IF(Y108="N/A","",Y108))</f>
        <v/>
      </c>
      <c r="D108" s="326"/>
      <c r="E108" s="326"/>
      <c r="F108" s="326"/>
      <c r="G108" s="326"/>
      <c r="H108" s="326"/>
      <c r="I108" s="326"/>
      <c r="J108" s="327"/>
      <c r="K108" s="307" t="str">
        <f ca="1">IF(ISNUMBER(Y108),TEXT(INDEX(회계장부!$C:$C,Y108,1),"#,###"),IF(Y108="월계",INDEX(월별누계!$B:$B,MATCH(출력월,월별누계!$A:$A,0),1),IF(Y108="누계",INDEX(월별누계!$D:$D,MATCH(출력월,월별누계!$A:$A,0),1),"")))</f>
        <v/>
      </c>
      <c r="L108" s="308"/>
      <c r="M108" s="308"/>
      <c r="N108" s="309"/>
      <c r="O108" s="310" t="str">
        <f ca="1">IF(ISNUMBER(Y108),TEXT(INDEX(회계장부!$D:$D,Y108,1),"#,####"),IF(Y108="월계",INDEX(월별누계!$C:$C,MATCH(출력월,월별누계!$A:$A,0),1),IF(Y108="누계",INDEX(월별누계!$E:$E,MATCH(출력월,월별누계!$A:$A,0),1),"")))</f>
        <v/>
      </c>
      <c r="P108" s="308"/>
      <c r="Q108" s="308"/>
      <c r="R108" s="309"/>
      <c r="S108" s="311" t="str">
        <f ca="1">IF(ISNUMBER(Y108),INDEX(회계장부!$E:$E,Y108,1),IF(Y108="월계","",IF(Y108="누계",INDEX(월별누계!$F:$F,MATCH(출력월,월별누계!$A:$A,0),1),"")))</f>
        <v/>
      </c>
      <c r="T108" s="311"/>
      <c r="U108" s="311"/>
      <c r="V108" s="310"/>
      <c r="W108" s="1">
        <v>103</v>
      </c>
      <c r="X108" s="1" t="str">
        <f ca="1">IFERROR(MATCH(W108,회계장부!$N:$N,0),"N/A")</f>
        <v>N/A</v>
      </c>
      <c r="Y108" s="1" t="str">
        <f t="shared" ca="1" si="3"/>
        <v>N/A</v>
      </c>
      <c r="Z108" s="1" t="str">
        <f t="shared" ca="1" si="2"/>
        <v>X</v>
      </c>
    </row>
    <row r="109" spans="1:26" ht="20.100000000000001" customHeight="1">
      <c r="A109" s="298" t="str">
        <f ca="1">IF(X109="N/A","",MONTH(INDEX(회계장부!$A:$A,X109,1)))</f>
        <v/>
      </c>
      <c r="B109" s="299" t="str">
        <f ca="1">IF(X109="N/A","",DAY(INDEX(회계장부!$A:$A,X109,1)))</f>
        <v/>
      </c>
      <c r="C109" s="325" t="str">
        <f ca="1">IF(ISNUMBER(Y109),INDEX(회계장부!$B:$B,Y109,1),IF(Y109="N/A","",Y109))</f>
        <v/>
      </c>
      <c r="D109" s="326"/>
      <c r="E109" s="326"/>
      <c r="F109" s="326"/>
      <c r="G109" s="326"/>
      <c r="H109" s="326"/>
      <c r="I109" s="326"/>
      <c r="J109" s="327"/>
      <c r="K109" s="307" t="str">
        <f ca="1">IF(ISNUMBER(Y109),TEXT(INDEX(회계장부!$C:$C,Y109,1),"#,###"),IF(Y109="월계",INDEX(월별누계!$B:$B,MATCH(출력월,월별누계!$A:$A,0),1),IF(Y109="누계",INDEX(월별누계!$D:$D,MATCH(출력월,월별누계!$A:$A,0),1),"")))</f>
        <v/>
      </c>
      <c r="L109" s="308"/>
      <c r="M109" s="308"/>
      <c r="N109" s="309"/>
      <c r="O109" s="310" t="str">
        <f ca="1">IF(ISNUMBER(Y109),TEXT(INDEX(회계장부!$D:$D,Y109,1),"#,####"),IF(Y109="월계",INDEX(월별누계!$C:$C,MATCH(출력월,월별누계!$A:$A,0),1),IF(Y109="누계",INDEX(월별누계!$E:$E,MATCH(출력월,월별누계!$A:$A,0),1),"")))</f>
        <v/>
      </c>
      <c r="P109" s="308"/>
      <c r="Q109" s="308"/>
      <c r="R109" s="309"/>
      <c r="S109" s="311" t="str">
        <f ca="1">IF(ISNUMBER(Y109),INDEX(회계장부!$E:$E,Y109,1),IF(Y109="월계","",IF(Y109="누계",INDEX(월별누계!$F:$F,MATCH(출력월,월별누계!$A:$A,0),1),"")))</f>
        <v/>
      </c>
      <c r="T109" s="311"/>
      <c r="U109" s="311"/>
      <c r="V109" s="310"/>
      <c r="W109" s="1">
        <v>104</v>
      </c>
      <c r="X109" s="1" t="str">
        <f ca="1">IFERROR(MATCH(W109,회계장부!$N:$N,0),"N/A")</f>
        <v>N/A</v>
      </c>
      <c r="Y109" s="1" t="str">
        <f t="shared" ca="1" si="3"/>
        <v>N/A</v>
      </c>
      <c r="Z109" s="1" t="str">
        <f t="shared" ca="1" si="2"/>
        <v>X</v>
      </c>
    </row>
    <row r="110" spans="1:26" ht="20.100000000000001" customHeight="1">
      <c r="A110" s="298" t="str">
        <f ca="1">IF(X110="N/A","",MONTH(INDEX(회계장부!$A:$A,X110,1)))</f>
        <v/>
      </c>
      <c r="B110" s="299" t="str">
        <f ca="1">IF(X110="N/A","",DAY(INDEX(회계장부!$A:$A,X110,1)))</f>
        <v/>
      </c>
      <c r="C110" s="325" t="str">
        <f ca="1">IF(ISNUMBER(Y110),INDEX(회계장부!$B:$B,Y110,1),IF(Y110="N/A","",Y110))</f>
        <v/>
      </c>
      <c r="D110" s="326"/>
      <c r="E110" s="326"/>
      <c r="F110" s="326"/>
      <c r="G110" s="326"/>
      <c r="H110" s="326"/>
      <c r="I110" s="326"/>
      <c r="J110" s="327"/>
      <c r="K110" s="307" t="str">
        <f ca="1">IF(ISNUMBER(Y110),TEXT(INDEX(회계장부!$C:$C,Y110,1),"#,###"),IF(Y110="월계",INDEX(월별누계!$B:$B,MATCH(출력월,월별누계!$A:$A,0),1),IF(Y110="누계",INDEX(월별누계!$D:$D,MATCH(출력월,월별누계!$A:$A,0),1),"")))</f>
        <v/>
      </c>
      <c r="L110" s="308"/>
      <c r="M110" s="308"/>
      <c r="N110" s="309"/>
      <c r="O110" s="310" t="str">
        <f ca="1">IF(ISNUMBER(Y110),TEXT(INDEX(회계장부!$D:$D,Y110,1),"#,####"),IF(Y110="월계",INDEX(월별누계!$C:$C,MATCH(출력월,월별누계!$A:$A,0),1),IF(Y110="누계",INDEX(월별누계!$E:$E,MATCH(출력월,월별누계!$A:$A,0),1),"")))</f>
        <v/>
      </c>
      <c r="P110" s="308"/>
      <c r="Q110" s="308"/>
      <c r="R110" s="309"/>
      <c r="S110" s="311" t="str">
        <f ca="1">IF(ISNUMBER(Y110),INDEX(회계장부!$E:$E,Y110,1),IF(Y110="월계","",IF(Y110="누계",INDEX(월별누계!$F:$F,MATCH(출력월,월별누계!$A:$A,0),1),"")))</f>
        <v/>
      </c>
      <c r="T110" s="311"/>
      <c r="U110" s="311"/>
      <c r="V110" s="310"/>
      <c r="W110" s="1">
        <v>105</v>
      </c>
      <c r="X110" s="1" t="str">
        <f ca="1">IFERROR(MATCH(W110,회계장부!$N:$N,0),"N/A")</f>
        <v>N/A</v>
      </c>
      <c r="Y110" s="1" t="str">
        <f t="shared" ca="1" si="3"/>
        <v>N/A</v>
      </c>
      <c r="Z110" s="1" t="str">
        <f t="shared" ca="1" si="2"/>
        <v>X</v>
      </c>
    </row>
    <row r="111" spans="1:26" ht="20.100000000000001" customHeight="1">
      <c r="A111" s="298" t="str">
        <f ca="1">IF(X111="N/A","",MONTH(INDEX(회계장부!$A:$A,X111,1)))</f>
        <v/>
      </c>
      <c r="B111" s="299" t="str">
        <f ca="1">IF(X111="N/A","",DAY(INDEX(회계장부!$A:$A,X111,1)))</f>
        <v/>
      </c>
      <c r="C111" s="325" t="str">
        <f ca="1">IF(ISNUMBER(Y111),INDEX(회계장부!$B:$B,Y111,1),IF(Y111="N/A","",Y111))</f>
        <v/>
      </c>
      <c r="D111" s="326"/>
      <c r="E111" s="326"/>
      <c r="F111" s="326"/>
      <c r="G111" s="326"/>
      <c r="H111" s="326"/>
      <c r="I111" s="326"/>
      <c r="J111" s="327"/>
      <c r="K111" s="307" t="str">
        <f ca="1">IF(ISNUMBER(Y111),TEXT(INDEX(회계장부!$C:$C,Y111,1),"#,###"),IF(Y111="월계",INDEX(월별누계!$B:$B,MATCH(출력월,월별누계!$A:$A,0),1),IF(Y111="누계",INDEX(월별누계!$D:$D,MATCH(출력월,월별누계!$A:$A,0),1),"")))</f>
        <v/>
      </c>
      <c r="L111" s="308"/>
      <c r="M111" s="308"/>
      <c r="N111" s="309"/>
      <c r="O111" s="310" t="str">
        <f ca="1">IF(ISNUMBER(Y111),TEXT(INDEX(회계장부!$D:$D,Y111,1),"#,####"),IF(Y111="월계",INDEX(월별누계!$C:$C,MATCH(출력월,월별누계!$A:$A,0),1),IF(Y111="누계",INDEX(월별누계!$E:$E,MATCH(출력월,월별누계!$A:$A,0),1),"")))</f>
        <v/>
      </c>
      <c r="P111" s="308"/>
      <c r="Q111" s="308"/>
      <c r="R111" s="309"/>
      <c r="S111" s="311" t="str">
        <f ca="1">IF(ISNUMBER(Y111),INDEX(회계장부!$E:$E,Y111,1),IF(Y111="월계","",IF(Y111="누계",INDEX(월별누계!$F:$F,MATCH(출력월,월별누계!$A:$A,0),1),"")))</f>
        <v/>
      </c>
      <c r="T111" s="311"/>
      <c r="U111" s="311"/>
      <c r="V111" s="310"/>
      <c r="W111" s="1">
        <v>106</v>
      </c>
      <c r="X111" s="1" t="str">
        <f ca="1">IFERROR(MATCH(W111,회계장부!$N:$N,0),"N/A")</f>
        <v>N/A</v>
      </c>
      <c r="Y111" s="1" t="str">
        <f t="shared" ca="1" si="3"/>
        <v>N/A</v>
      </c>
      <c r="Z111" s="1" t="str">
        <f t="shared" ca="1" si="2"/>
        <v>X</v>
      </c>
    </row>
    <row r="112" spans="1:26" ht="20.100000000000001" customHeight="1">
      <c r="A112" s="298" t="str">
        <f ca="1">IF(X112="N/A","",MONTH(INDEX(회계장부!$A:$A,X112,1)))</f>
        <v/>
      </c>
      <c r="B112" s="299" t="str">
        <f ca="1">IF(X112="N/A","",DAY(INDEX(회계장부!$A:$A,X112,1)))</f>
        <v/>
      </c>
      <c r="C112" s="325" t="str">
        <f ca="1">IF(ISNUMBER(Y112),INDEX(회계장부!$B:$B,Y112,1),IF(Y112="N/A","",Y112))</f>
        <v/>
      </c>
      <c r="D112" s="326"/>
      <c r="E112" s="326"/>
      <c r="F112" s="326"/>
      <c r="G112" s="326"/>
      <c r="H112" s="326"/>
      <c r="I112" s="326"/>
      <c r="J112" s="327"/>
      <c r="K112" s="307" t="str">
        <f ca="1">IF(ISNUMBER(Y112),TEXT(INDEX(회계장부!$C:$C,Y112,1),"#,###"),IF(Y112="월계",INDEX(월별누계!$B:$B,MATCH(출력월,월별누계!$A:$A,0),1),IF(Y112="누계",INDEX(월별누계!$D:$D,MATCH(출력월,월별누계!$A:$A,0),1),"")))</f>
        <v/>
      </c>
      <c r="L112" s="308"/>
      <c r="M112" s="308"/>
      <c r="N112" s="309"/>
      <c r="O112" s="310" t="str">
        <f ca="1">IF(ISNUMBER(Y112),TEXT(INDEX(회계장부!$D:$D,Y112,1),"#,####"),IF(Y112="월계",INDEX(월별누계!$C:$C,MATCH(출력월,월별누계!$A:$A,0),1),IF(Y112="누계",INDEX(월별누계!$E:$E,MATCH(출력월,월별누계!$A:$A,0),1),"")))</f>
        <v/>
      </c>
      <c r="P112" s="308"/>
      <c r="Q112" s="308"/>
      <c r="R112" s="309"/>
      <c r="S112" s="311" t="str">
        <f ca="1">IF(ISNUMBER(Y112),INDEX(회계장부!$E:$E,Y112,1),IF(Y112="월계","",IF(Y112="누계",INDEX(월별누계!$F:$F,MATCH(출력월,월별누계!$A:$A,0),1),"")))</f>
        <v/>
      </c>
      <c r="T112" s="311"/>
      <c r="U112" s="311"/>
      <c r="V112" s="310"/>
      <c r="W112" s="1">
        <v>107</v>
      </c>
      <c r="X112" s="1" t="str">
        <f ca="1">IFERROR(MATCH(W112,회계장부!$N:$N,0),"N/A")</f>
        <v>N/A</v>
      </c>
      <c r="Y112" s="1" t="str">
        <f t="shared" ca="1" si="3"/>
        <v>N/A</v>
      </c>
      <c r="Z112" s="1" t="str">
        <f t="shared" ca="1" si="2"/>
        <v>X</v>
      </c>
    </row>
    <row r="113" spans="1:26" ht="20.100000000000001" customHeight="1">
      <c r="A113" s="298" t="str">
        <f ca="1">IF(X113="N/A","",MONTH(INDEX(회계장부!$A:$A,X113,1)))</f>
        <v/>
      </c>
      <c r="B113" s="299" t="str">
        <f ca="1">IF(X113="N/A","",DAY(INDEX(회계장부!$A:$A,X113,1)))</f>
        <v/>
      </c>
      <c r="C113" s="325" t="str">
        <f ca="1">IF(ISNUMBER(Y113),INDEX(회계장부!$B:$B,Y113,1),IF(Y113="N/A","",Y113))</f>
        <v/>
      </c>
      <c r="D113" s="326"/>
      <c r="E113" s="326"/>
      <c r="F113" s="326"/>
      <c r="G113" s="326"/>
      <c r="H113" s="326"/>
      <c r="I113" s="326"/>
      <c r="J113" s="327"/>
      <c r="K113" s="307" t="str">
        <f ca="1">IF(ISNUMBER(Y113),TEXT(INDEX(회계장부!$C:$C,Y113,1),"#,###"),IF(Y113="월계",INDEX(월별누계!$B:$B,MATCH(출력월,월별누계!$A:$A,0),1),IF(Y113="누계",INDEX(월별누계!$D:$D,MATCH(출력월,월별누계!$A:$A,0),1),"")))</f>
        <v/>
      </c>
      <c r="L113" s="308"/>
      <c r="M113" s="308"/>
      <c r="N113" s="309"/>
      <c r="O113" s="310" t="str">
        <f ca="1">IF(ISNUMBER(Y113),TEXT(INDEX(회계장부!$D:$D,Y113,1),"#,####"),IF(Y113="월계",INDEX(월별누계!$C:$C,MATCH(출력월,월별누계!$A:$A,0),1),IF(Y113="누계",INDEX(월별누계!$E:$E,MATCH(출력월,월별누계!$A:$A,0),1),"")))</f>
        <v/>
      </c>
      <c r="P113" s="308"/>
      <c r="Q113" s="308"/>
      <c r="R113" s="309"/>
      <c r="S113" s="311" t="str">
        <f ca="1">IF(ISNUMBER(Y113),INDEX(회계장부!$E:$E,Y113,1),IF(Y113="월계","",IF(Y113="누계",INDEX(월별누계!$F:$F,MATCH(출력월,월별누계!$A:$A,0),1),"")))</f>
        <v/>
      </c>
      <c r="T113" s="311"/>
      <c r="U113" s="311"/>
      <c r="V113" s="310"/>
      <c r="W113" s="1">
        <v>108</v>
      </c>
      <c r="X113" s="1" t="str">
        <f ca="1">IFERROR(MATCH(W113,회계장부!$N:$N,0),"N/A")</f>
        <v>N/A</v>
      </c>
      <c r="Y113" s="1" t="str">
        <f t="shared" ca="1" si="3"/>
        <v>N/A</v>
      </c>
      <c r="Z113" s="1" t="str">
        <f t="shared" ca="1" si="2"/>
        <v>X</v>
      </c>
    </row>
    <row r="114" spans="1:26" ht="20.100000000000001" customHeight="1">
      <c r="A114" s="298" t="str">
        <f ca="1">IF(X114="N/A","",MONTH(INDEX(회계장부!$A:$A,X114,1)))</f>
        <v/>
      </c>
      <c r="B114" s="299" t="str">
        <f ca="1">IF(X114="N/A","",DAY(INDEX(회계장부!$A:$A,X114,1)))</f>
        <v/>
      </c>
      <c r="C114" s="325" t="str">
        <f ca="1">IF(ISNUMBER(Y114),INDEX(회계장부!$B:$B,Y114,1),IF(Y114="N/A","",Y114))</f>
        <v/>
      </c>
      <c r="D114" s="326"/>
      <c r="E114" s="326"/>
      <c r="F114" s="326"/>
      <c r="G114" s="326"/>
      <c r="H114" s="326"/>
      <c r="I114" s="326"/>
      <c r="J114" s="327"/>
      <c r="K114" s="307" t="str">
        <f ca="1">IF(ISNUMBER(Y114),TEXT(INDEX(회계장부!$C:$C,Y114,1),"#,###"),IF(Y114="월계",INDEX(월별누계!$B:$B,MATCH(출력월,월별누계!$A:$A,0),1),IF(Y114="누계",INDEX(월별누계!$D:$D,MATCH(출력월,월별누계!$A:$A,0),1),"")))</f>
        <v/>
      </c>
      <c r="L114" s="308"/>
      <c r="M114" s="308"/>
      <c r="N114" s="309"/>
      <c r="O114" s="310" t="str">
        <f ca="1">IF(ISNUMBER(Y114),TEXT(INDEX(회계장부!$D:$D,Y114,1),"#,####"),IF(Y114="월계",INDEX(월별누계!$C:$C,MATCH(출력월,월별누계!$A:$A,0),1),IF(Y114="누계",INDEX(월별누계!$E:$E,MATCH(출력월,월별누계!$A:$A,0),1),"")))</f>
        <v/>
      </c>
      <c r="P114" s="308"/>
      <c r="Q114" s="308"/>
      <c r="R114" s="309"/>
      <c r="S114" s="311" t="str">
        <f ca="1">IF(ISNUMBER(Y114),INDEX(회계장부!$E:$E,Y114,1),IF(Y114="월계","",IF(Y114="누계",INDEX(월별누계!$F:$F,MATCH(출력월,월별누계!$A:$A,0),1),"")))</f>
        <v/>
      </c>
      <c r="T114" s="311"/>
      <c r="U114" s="311"/>
      <c r="V114" s="310"/>
      <c r="W114" s="1">
        <v>109</v>
      </c>
      <c r="X114" s="1" t="str">
        <f ca="1">IFERROR(MATCH(W114,회계장부!$N:$N,0),"N/A")</f>
        <v>N/A</v>
      </c>
      <c r="Y114" s="1" t="str">
        <f t="shared" ca="1" si="3"/>
        <v>N/A</v>
      </c>
      <c r="Z114" s="1" t="str">
        <f t="shared" ca="1" si="2"/>
        <v>X</v>
      </c>
    </row>
    <row r="115" spans="1:26" ht="20.100000000000001" customHeight="1">
      <c r="A115" s="298" t="str">
        <f ca="1">IF(X115="N/A","",MONTH(INDEX(회계장부!$A:$A,X115,1)))</f>
        <v/>
      </c>
      <c r="B115" s="299" t="str">
        <f ca="1">IF(X115="N/A","",DAY(INDEX(회계장부!$A:$A,X115,1)))</f>
        <v/>
      </c>
      <c r="C115" s="325" t="str">
        <f ca="1">IF(ISNUMBER(Y115),INDEX(회계장부!$B:$B,Y115,1),IF(Y115="N/A","",Y115))</f>
        <v/>
      </c>
      <c r="D115" s="326"/>
      <c r="E115" s="326"/>
      <c r="F115" s="326"/>
      <c r="G115" s="326"/>
      <c r="H115" s="326"/>
      <c r="I115" s="326"/>
      <c r="J115" s="327"/>
      <c r="K115" s="307" t="str">
        <f ca="1">IF(ISNUMBER(Y115),TEXT(INDEX(회계장부!$C:$C,Y115,1),"#,###"),IF(Y115="월계",INDEX(월별누계!$B:$B,MATCH(출력월,월별누계!$A:$A,0),1),IF(Y115="누계",INDEX(월별누계!$D:$D,MATCH(출력월,월별누계!$A:$A,0),1),"")))</f>
        <v/>
      </c>
      <c r="L115" s="308"/>
      <c r="M115" s="308"/>
      <c r="N115" s="309"/>
      <c r="O115" s="310" t="str">
        <f ca="1">IF(ISNUMBER(Y115),TEXT(INDEX(회계장부!$D:$D,Y115,1),"#,####"),IF(Y115="월계",INDEX(월별누계!$C:$C,MATCH(출력월,월별누계!$A:$A,0),1),IF(Y115="누계",INDEX(월별누계!$E:$E,MATCH(출력월,월별누계!$A:$A,0),1),"")))</f>
        <v/>
      </c>
      <c r="P115" s="308"/>
      <c r="Q115" s="308"/>
      <c r="R115" s="309"/>
      <c r="S115" s="311" t="str">
        <f ca="1">IF(ISNUMBER(Y115),INDEX(회계장부!$E:$E,Y115,1),IF(Y115="월계","",IF(Y115="누계",INDEX(월별누계!$F:$F,MATCH(출력월,월별누계!$A:$A,0),1),"")))</f>
        <v/>
      </c>
      <c r="T115" s="311"/>
      <c r="U115" s="311"/>
      <c r="V115" s="310"/>
      <c r="W115" s="1">
        <v>110</v>
      </c>
      <c r="X115" s="1" t="str">
        <f ca="1">IFERROR(MATCH(W115,회계장부!$N:$N,0),"N/A")</f>
        <v>N/A</v>
      </c>
      <c r="Y115" s="1" t="str">
        <f t="shared" ca="1" si="3"/>
        <v>N/A</v>
      </c>
      <c r="Z115" s="1" t="str">
        <f t="shared" ca="1" si="2"/>
        <v>X</v>
      </c>
    </row>
    <row r="116" spans="1:26" ht="20.100000000000001" customHeight="1">
      <c r="A116" s="298" t="str">
        <f ca="1">IF(X116="N/A","",MONTH(INDEX(회계장부!$A:$A,X116,1)))</f>
        <v/>
      </c>
      <c r="B116" s="299" t="str">
        <f ca="1">IF(X116="N/A","",DAY(INDEX(회계장부!$A:$A,X116,1)))</f>
        <v/>
      </c>
      <c r="C116" s="325" t="str">
        <f ca="1">IF(ISNUMBER(Y116),INDEX(회계장부!$B:$B,Y116,1),IF(Y116="N/A","",Y116))</f>
        <v/>
      </c>
      <c r="D116" s="326"/>
      <c r="E116" s="326"/>
      <c r="F116" s="326"/>
      <c r="G116" s="326"/>
      <c r="H116" s="326"/>
      <c r="I116" s="326"/>
      <c r="J116" s="327"/>
      <c r="K116" s="307" t="str">
        <f ca="1">IF(ISNUMBER(Y116),TEXT(INDEX(회계장부!$C:$C,Y116,1),"#,###"),IF(Y116="월계",INDEX(월별누계!$B:$B,MATCH(출력월,월별누계!$A:$A,0),1),IF(Y116="누계",INDEX(월별누계!$D:$D,MATCH(출력월,월별누계!$A:$A,0),1),"")))</f>
        <v/>
      </c>
      <c r="L116" s="308"/>
      <c r="M116" s="308"/>
      <c r="N116" s="309"/>
      <c r="O116" s="310" t="str">
        <f ca="1">IF(ISNUMBER(Y116),TEXT(INDEX(회계장부!$D:$D,Y116,1),"#,####"),IF(Y116="월계",INDEX(월별누계!$C:$C,MATCH(출력월,월별누계!$A:$A,0),1),IF(Y116="누계",INDEX(월별누계!$E:$E,MATCH(출력월,월별누계!$A:$A,0),1),"")))</f>
        <v/>
      </c>
      <c r="P116" s="308"/>
      <c r="Q116" s="308"/>
      <c r="R116" s="309"/>
      <c r="S116" s="311" t="str">
        <f ca="1">IF(ISNUMBER(Y116),INDEX(회계장부!$E:$E,Y116,1),IF(Y116="월계","",IF(Y116="누계",INDEX(월별누계!$F:$F,MATCH(출력월,월별누계!$A:$A,0),1),"")))</f>
        <v/>
      </c>
      <c r="T116" s="311"/>
      <c r="U116" s="311"/>
      <c r="V116" s="310"/>
      <c r="W116" s="1">
        <v>111</v>
      </c>
      <c r="X116" s="1" t="str">
        <f ca="1">IFERROR(MATCH(W116,회계장부!$N:$N,0),"N/A")</f>
        <v>N/A</v>
      </c>
      <c r="Y116" s="1" t="str">
        <f t="shared" ca="1" si="3"/>
        <v>N/A</v>
      </c>
      <c r="Z116" s="1" t="str">
        <f t="shared" ca="1" si="2"/>
        <v>X</v>
      </c>
    </row>
    <row r="117" spans="1:26" ht="20.100000000000001" customHeight="1">
      <c r="A117" s="298" t="str">
        <f ca="1">IF(X117="N/A","",MONTH(INDEX(회계장부!$A:$A,X117,1)))</f>
        <v/>
      </c>
      <c r="B117" s="299" t="str">
        <f ca="1">IF(X117="N/A","",DAY(INDEX(회계장부!$A:$A,X117,1)))</f>
        <v/>
      </c>
      <c r="C117" s="325" t="str">
        <f ca="1">IF(ISNUMBER(Y117),INDEX(회계장부!$B:$B,Y117,1),IF(Y117="N/A","",Y117))</f>
        <v/>
      </c>
      <c r="D117" s="326"/>
      <c r="E117" s="326"/>
      <c r="F117" s="326"/>
      <c r="G117" s="326"/>
      <c r="H117" s="326"/>
      <c r="I117" s="326"/>
      <c r="J117" s="327"/>
      <c r="K117" s="307" t="str">
        <f ca="1">IF(ISNUMBER(Y117),TEXT(INDEX(회계장부!$C:$C,Y117,1),"#,###"),IF(Y117="월계",INDEX(월별누계!$B:$B,MATCH(출력월,월별누계!$A:$A,0),1),IF(Y117="누계",INDEX(월별누계!$D:$D,MATCH(출력월,월별누계!$A:$A,0),1),"")))</f>
        <v/>
      </c>
      <c r="L117" s="308"/>
      <c r="M117" s="308"/>
      <c r="N117" s="309"/>
      <c r="O117" s="310" t="str">
        <f ca="1">IF(ISNUMBER(Y117),TEXT(INDEX(회계장부!$D:$D,Y117,1),"#,####"),IF(Y117="월계",INDEX(월별누계!$C:$C,MATCH(출력월,월별누계!$A:$A,0),1),IF(Y117="누계",INDEX(월별누계!$E:$E,MATCH(출력월,월별누계!$A:$A,0),1),"")))</f>
        <v/>
      </c>
      <c r="P117" s="308"/>
      <c r="Q117" s="308"/>
      <c r="R117" s="309"/>
      <c r="S117" s="311" t="str">
        <f ca="1">IF(ISNUMBER(Y117),INDEX(회계장부!$E:$E,Y117,1),IF(Y117="월계","",IF(Y117="누계",INDEX(월별누계!$F:$F,MATCH(출력월,월별누계!$A:$A,0),1),"")))</f>
        <v/>
      </c>
      <c r="T117" s="311"/>
      <c r="U117" s="311"/>
      <c r="V117" s="310"/>
      <c r="W117" s="1">
        <v>112</v>
      </c>
      <c r="X117" s="1" t="str">
        <f ca="1">IFERROR(MATCH(W117,회계장부!$N:$N,0),"N/A")</f>
        <v>N/A</v>
      </c>
      <c r="Y117" s="1" t="str">
        <f t="shared" ca="1" si="3"/>
        <v>N/A</v>
      </c>
      <c r="Z117" s="1" t="str">
        <f t="shared" ca="1" si="2"/>
        <v>X</v>
      </c>
    </row>
    <row r="118" spans="1:26" ht="20.100000000000001" customHeight="1">
      <c r="A118" s="298" t="str">
        <f ca="1">IF(X118="N/A","",MONTH(INDEX(회계장부!$A:$A,X118,1)))</f>
        <v/>
      </c>
      <c r="B118" s="299" t="str">
        <f ca="1">IF(X118="N/A","",DAY(INDEX(회계장부!$A:$A,X118,1)))</f>
        <v/>
      </c>
      <c r="C118" s="325" t="str">
        <f ca="1">IF(ISNUMBER(Y118),INDEX(회계장부!$B:$B,Y118,1),IF(Y118="N/A","",Y118))</f>
        <v/>
      </c>
      <c r="D118" s="326"/>
      <c r="E118" s="326"/>
      <c r="F118" s="326"/>
      <c r="G118" s="326"/>
      <c r="H118" s="326"/>
      <c r="I118" s="326"/>
      <c r="J118" s="327"/>
      <c r="K118" s="307" t="str">
        <f ca="1">IF(ISNUMBER(Y118),TEXT(INDEX(회계장부!$C:$C,Y118,1),"#,###"),IF(Y118="월계",INDEX(월별누계!$B:$B,MATCH(출력월,월별누계!$A:$A,0),1),IF(Y118="누계",INDEX(월별누계!$D:$D,MATCH(출력월,월별누계!$A:$A,0),1),"")))</f>
        <v/>
      </c>
      <c r="L118" s="308"/>
      <c r="M118" s="308"/>
      <c r="N118" s="309"/>
      <c r="O118" s="310" t="str">
        <f ca="1">IF(ISNUMBER(Y118),TEXT(INDEX(회계장부!$D:$D,Y118,1),"#,####"),IF(Y118="월계",INDEX(월별누계!$C:$C,MATCH(출력월,월별누계!$A:$A,0),1),IF(Y118="누계",INDEX(월별누계!$E:$E,MATCH(출력월,월별누계!$A:$A,0),1),"")))</f>
        <v/>
      </c>
      <c r="P118" s="308"/>
      <c r="Q118" s="308"/>
      <c r="R118" s="309"/>
      <c r="S118" s="311" t="str">
        <f ca="1">IF(ISNUMBER(Y118),INDEX(회계장부!$E:$E,Y118,1),IF(Y118="월계","",IF(Y118="누계",INDEX(월별누계!$F:$F,MATCH(출력월,월별누계!$A:$A,0),1),"")))</f>
        <v/>
      </c>
      <c r="T118" s="311"/>
      <c r="U118" s="311"/>
      <c r="V118" s="310"/>
      <c r="W118" s="1">
        <v>113</v>
      </c>
      <c r="X118" s="1" t="str">
        <f ca="1">IFERROR(MATCH(W118,회계장부!$N:$N,0),"N/A")</f>
        <v>N/A</v>
      </c>
      <c r="Y118" s="1" t="str">
        <f t="shared" ca="1" si="3"/>
        <v>N/A</v>
      </c>
      <c r="Z118" s="1" t="str">
        <f t="shared" ca="1" si="2"/>
        <v>X</v>
      </c>
    </row>
    <row r="119" spans="1:26" ht="20.100000000000001" customHeight="1">
      <c r="A119" s="298" t="str">
        <f ca="1">IF(X119="N/A","",MONTH(INDEX(회계장부!$A:$A,X119,1)))</f>
        <v/>
      </c>
      <c r="B119" s="299" t="str">
        <f ca="1">IF(X119="N/A","",DAY(INDEX(회계장부!$A:$A,X119,1)))</f>
        <v/>
      </c>
      <c r="C119" s="325" t="str">
        <f ca="1">IF(ISNUMBER(Y119),INDEX(회계장부!$B:$B,Y119,1),IF(Y119="N/A","",Y119))</f>
        <v/>
      </c>
      <c r="D119" s="326"/>
      <c r="E119" s="326"/>
      <c r="F119" s="326"/>
      <c r="G119" s="326"/>
      <c r="H119" s="326"/>
      <c r="I119" s="326"/>
      <c r="J119" s="327"/>
      <c r="K119" s="307" t="str">
        <f ca="1">IF(ISNUMBER(Y119),TEXT(INDEX(회계장부!$C:$C,Y119,1),"#,###"),IF(Y119="월계",INDEX(월별누계!$B:$B,MATCH(출력월,월별누계!$A:$A,0),1),IF(Y119="누계",INDEX(월별누계!$D:$D,MATCH(출력월,월별누계!$A:$A,0),1),"")))</f>
        <v/>
      </c>
      <c r="L119" s="308"/>
      <c r="M119" s="308"/>
      <c r="N119" s="309"/>
      <c r="O119" s="310" t="str">
        <f ca="1">IF(ISNUMBER(Y119),TEXT(INDEX(회계장부!$D:$D,Y119,1),"#,####"),IF(Y119="월계",INDEX(월별누계!$C:$C,MATCH(출력월,월별누계!$A:$A,0),1),IF(Y119="누계",INDEX(월별누계!$E:$E,MATCH(출력월,월별누계!$A:$A,0),1),"")))</f>
        <v/>
      </c>
      <c r="P119" s="308"/>
      <c r="Q119" s="308"/>
      <c r="R119" s="309"/>
      <c r="S119" s="311" t="str">
        <f ca="1">IF(ISNUMBER(Y119),INDEX(회계장부!$E:$E,Y119,1),IF(Y119="월계","",IF(Y119="누계",INDEX(월별누계!$F:$F,MATCH(출력월,월별누계!$A:$A,0),1),"")))</f>
        <v/>
      </c>
      <c r="T119" s="311"/>
      <c r="U119" s="311"/>
      <c r="V119" s="310"/>
      <c r="W119" s="1">
        <v>114</v>
      </c>
      <c r="X119" s="1" t="str">
        <f ca="1">IFERROR(MATCH(W119,회계장부!$N:$N,0),"N/A")</f>
        <v>N/A</v>
      </c>
      <c r="Y119" s="1" t="str">
        <f t="shared" ca="1" si="3"/>
        <v>N/A</v>
      </c>
      <c r="Z119" s="1" t="str">
        <f t="shared" ca="1" si="2"/>
        <v>X</v>
      </c>
    </row>
    <row r="120" spans="1:26" ht="20.100000000000001" customHeight="1">
      <c r="A120" s="298" t="str">
        <f ca="1">IF(X120="N/A","",MONTH(INDEX(회계장부!$A:$A,X120,1)))</f>
        <v/>
      </c>
      <c r="B120" s="299" t="str">
        <f ca="1">IF(X120="N/A","",DAY(INDEX(회계장부!$A:$A,X120,1)))</f>
        <v/>
      </c>
      <c r="C120" s="325" t="str">
        <f ca="1">IF(ISNUMBER(Y120),INDEX(회계장부!$B:$B,Y120,1),IF(Y120="N/A","",Y120))</f>
        <v/>
      </c>
      <c r="D120" s="326"/>
      <c r="E120" s="326"/>
      <c r="F120" s="326"/>
      <c r="G120" s="326"/>
      <c r="H120" s="326"/>
      <c r="I120" s="326"/>
      <c r="J120" s="327"/>
      <c r="K120" s="307" t="str">
        <f ca="1">IF(ISNUMBER(Y120),TEXT(INDEX(회계장부!$C:$C,Y120,1),"#,###"),IF(Y120="월계",INDEX(월별누계!$B:$B,MATCH(출력월,월별누계!$A:$A,0),1),IF(Y120="누계",INDEX(월별누계!$D:$D,MATCH(출력월,월별누계!$A:$A,0),1),"")))</f>
        <v/>
      </c>
      <c r="L120" s="308"/>
      <c r="M120" s="308"/>
      <c r="N120" s="309"/>
      <c r="O120" s="310" t="str">
        <f ca="1">IF(ISNUMBER(Y120),TEXT(INDEX(회계장부!$D:$D,Y120,1),"#,####"),IF(Y120="월계",INDEX(월별누계!$C:$C,MATCH(출력월,월별누계!$A:$A,0),1),IF(Y120="누계",INDEX(월별누계!$E:$E,MATCH(출력월,월별누계!$A:$A,0),1),"")))</f>
        <v/>
      </c>
      <c r="P120" s="308"/>
      <c r="Q120" s="308"/>
      <c r="R120" s="309"/>
      <c r="S120" s="311" t="str">
        <f ca="1">IF(ISNUMBER(Y120),INDEX(회계장부!$E:$E,Y120,1),IF(Y120="월계","",IF(Y120="누계",INDEX(월별누계!$F:$F,MATCH(출력월,월별누계!$A:$A,0),1),"")))</f>
        <v/>
      </c>
      <c r="T120" s="311"/>
      <c r="U120" s="311"/>
      <c r="V120" s="310"/>
      <c r="W120" s="1">
        <v>115</v>
      </c>
      <c r="X120" s="1" t="str">
        <f ca="1">IFERROR(MATCH(W120,회계장부!$N:$N,0),"N/A")</f>
        <v>N/A</v>
      </c>
      <c r="Y120" s="1" t="str">
        <f t="shared" ca="1" si="3"/>
        <v>N/A</v>
      </c>
      <c r="Z120" s="1" t="str">
        <f t="shared" ca="1" si="2"/>
        <v>X</v>
      </c>
    </row>
    <row r="121" spans="1:26" ht="20.100000000000001" customHeight="1">
      <c r="A121" s="298" t="str">
        <f ca="1">IF(X121="N/A","",MONTH(INDEX(회계장부!$A:$A,X121,1)))</f>
        <v/>
      </c>
      <c r="B121" s="299" t="str">
        <f ca="1">IF(X121="N/A","",DAY(INDEX(회계장부!$A:$A,X121,1)))</f>
        <v/>
      </c>
      <c r="C121" s="325" t="str">
        <f ca="1">IF(ISNUMBER(Y121),INDEX(회계장부!$B:$B,Y121,1),IF(Y121="N/A","",Y121))</f>
        <v/>
      </c>
      <c r="D121" s="326"/>
      <c r="E121" s="326"/>
      <c r="F121" s="326"/>
      <c r="G121" s="326"/>
      <c r="H121" s="326"/>
      <c r="I121" s="326"/>
      <c r="J121" s="327"/>
      <c r="K121" s="307" t="str">
        <f ca="1">IF(ISNUMBER(Y121),TEXT(INDEX(회계장부!$C:$C,Y121,1),"#,###"),IF(Y121="월계",INDEX(월별누계!$B:$B,MATCH(출력월,월별누계!$A:$A,0),1),IF(Y121="누계",INDEX(월별누계!$D:$D,MATCH(출력월,월별누계!$A:$A,0),1),"")))</f>
        <v/>
      </c>
      <c r="L121" s="308"/>
      <c r="M121" s="308"/>
      <c r="N121" s="309"/>
      <c r="O121" s="310" t="str">
        <f ca="1">IF(ISNUMBER(Y121),TEXT(INDEX(회계장부!$D:$D,Y121,1),"#,####"),IF(Y121="월계",INDEX(월별누계!$C:$C,MATCH(출력월,월별누계!$A:$A,0),1),IF(Y121="누계",INDEX(월별누계!$E:$E,MATCH(출력월,월별누계!$A:$A,0),1),"")))</f>
        <v/>
      </c>
      <c r="P121" s="308"/>
      <c r="Q121" s="308"/>
      <c r="R121" s="309"/>
      <c r="S121" s="311" t="str">
        <f ca="1">IF(ISNUMBER(Y121),INDEX(회계장부!$E:$E,Y121,1),IF(Y121="월계","",IF(Y121="누계",INDEX(월별누계!$F:$F,MATCH(출력월,월별누계!$A:$A,0),1),"")))</f>
        <v/>
      </c>
      <c r="T121" s="311"/>
      <c r="U121" s="311"/>
      <c r="V121" s="310"/>
      <c r="W121" s="1">
        <v>116</v>
      </c>
      <c r="X121" s="1" t="str">
        <f ca="1">IFERROR(MATCH(W121,회계장부!$N:$N,0),"N/A")</f>
        <v>N/A</v>
      </c>
      <c r="Y121" s="1" t="str">
        <f t="shared" ca="1" si="3"/>
        <v>N/A</v>
      </c>
      <c r="Z121" s="1" t="str">
        <f t="shared" ca="1" si="2"/>
        <v>X</v>
      </c>
    </row>
    <row r="122" spans="1:26" ht="20.100000000000001" customHeight="1">
      <c r="A122" s="298" t="str">
        <f ca="1">IF(X122="N/A","",MONTH(INDEX(회계장부!$A:$A,X122,1)))</f>
        <v/>
      </c>
      <c r="B122" s="299" t="str">
        <f ca="1">IF(X122="N/A","",DAY(INDEX(회계장부!$A:$A,X122,1)))</f>
        <v/>
      </c>
      <c r="C122" s="325" t="str">
        <f ca="1">IF(ISNUMBER(Y122),INDEX(회계장부!$B:$B,Y122,1),IF(Y122="N/A","",Y122))</f>
        <v/>
      </c>
      <c r="D122" s="326"/>
      <c r="E122" s="326"/>
      <c r="F122" s="326"/>
      <c r="G122" s="326"/>
      <c r="H122" s="326"/>
      <c r="I122" s="326"/>
      <c r="J122" s="327"/>
      <c r="K122" s="307" t="str">
        <f ca="1">IF(ISNUMBER(Y122),TEXT(INDEX(회계장부!$C:$C,Y122,1),"#,###"),IF(Y122="월계",INDEX(월별누계!$B:$B,MATCH(출력월,월별누계!$A:$A,0),1),IF(Y122="누계",INDEX(월별누계!$D:$D,MATCH(출력월,월별누계!$A:$A,0),1),"")))</f>
        <v/>
      </c>
      <c r="L122" s="308"/>
      <c r="M122" s="308"/>
      <c r="N122" s="309"/>
      <c r="O122" s="310" t="str">
        <f ca="1">IF(ISNUMBER(Y122),TEXT(INDEX(회계장부!$D:$D,Y122,1),"#,####"),IF(Y122="월계",INDEX(월별누계!$C:$C,MATCH(출력월,월별누계!$A:$A,0),1),IF(Y122="누계",INDEX(월별누계!$E:$E,MATCH(출력월,월별누계!$A:$A,0),1),"")))</f>
        <v/>
      </c>
      <c r="P122" s="308"/>
      <c r="Q122" s="308"/>
      <c r="R122" s="309"/>
      <c r="S122" s="311" t="str">
        <f ca="1">IF(ISNUMBER(Y122),INDEX(회계장부!$E:$E,Y122,1),IF(Y122="월계","",IF(Y122="누계",INDEX(월별누계!$F:$F,MATCH(출력월,월별누계!$A:$A,0),1),"")))</f>
        <v/>
      </c>
      <c r="T122" s="311"/>
      <c r="U122" s="311"/>
      <c r="V122" s="310"/>
      <c r="W122" s="1">
        <v>117</v>
      </c>
      <c r="X122" s="1" t="str">
        <f ca="1">IFERROR(MATCH(W122,회계장부!$N:$N,0),"N/A")</f>
        <v>N/A</v>
      </c>
      <c r="Y122" s="1" t="str">
        <f t="shared" ca="1" si="3"/>
        <v>N/A</v>
      </c>
      <c r="Z122" s="1" t="str">
        <f t="shared" ca="1" si="2"/>
        <v>X</v>
      </c>
    </row>
    <row r="123" spans="1:26" ht="20.100000000000001" customHeight="1">
      <c r="A123" s="298" t="str">
        <f ca="1">IF(X123="N/A","",MONTH(INDEX(회계장부!$A:$A,X123,1)))</f>
        <v/>
      </c>
      <c r="B123" s="299" t="str">
        <f ca="1">IF(X123="N/A","",DAY(INDEX(회계장부!$A:$A,X123,1)))</f>
        <v/>
      </c>
      <c r="C123" s="325" t="str">
        <f ca="1">IF(ISNUMBER(Y123),INDEX(회계장부!$B:$B,Y123,1),IF(Y123="N/A","",Y123))</f>
        <v/>
      </c>
      <c r="D123" s="326"/>
      <c r="E123" s="326"/>
      <c r="F123" s="326"/>
      <c r="G123" s="326"/>
      <c r="H123" s="326"/>
      <c r="I123" s="326"/>
      <c r="J123" s="327"/>
      <c r="K123" s="307" t="str">
        <f ca="1">IF(ISNUMBER(Y123),TEXT(INDEX(회계장부!$C:$C,Y123,1),"#,###"),IF(Y123="월계",INDEX(월별누계!$B:$B,MATCH(출력월,월별누계!$A:$A,0),1),IF(Y123="누계",INDEX(월별누계!$D:$D,MATCH(출력월,월별누계!$A:$A,0),1),"")))</f>
        <v/>
      </c>
      <c r="L123" s="308"/>
      <c r="M123" s="308"/>
      <c r="N123" s="309"/>
      <c r="O123" s="310" t="str">
        <f ca="1">IF(ISNUMBER(Y123),TEXT(INDEX(회계장부!$D:$D,Y123,1),"#,####"),IF(Y123="월계",INDEX(월별누계!$C:$C,MATCH(출력월,월별누계!$A:$A,0),1),IF(Y123="누계",INDEX(월별누계!$E:$E,MATCH(출력월,월별누계!$A:$A,0),1),"")))</f>
        <v/>
      </c>
      <c r="P123" s="308"/>
      <c r="Q123" s="308"/>
      <c r="R123" s="309"/>
      <c r="S123" s="311" t="str">
        <f ca="1">IF(ISNUMBER(Y123),INDEX(회계장부!$E:$E,Y123,1),IF(Y123="월계","",IF(Y123="누계",INDEX(월별누계!$F:$F,MATCH(출력월,월별누계!$A:$A,0),1),"")))</f>
        <v/>
      </c>
      <c r="T123" s="311"/>
      <c r="U123" s="311"/>
      <c r="V123" s="310"/>
      <c r="W123" s="1">
        <v>118</v>
      </c>
      <c r="X123" s="1" t="str">
        <f ca="1">IFERROR(MATCH(W123,회계장부!$N:$N,0),"N/A")</f>
        <v>N/A</v>
      </c>
      <c r="Y123" s="1" t="str">
        <f t="shared" ca="1" si="3"/>
        <v>N/A</v>
      </c>
      <c r="Z123" s="1" t="str">
        <f t="shared" ca="1" si="2"/>
        <v>X</v>
      </c>
    </row>
    <row r="124" spans="1:26" ht="20.100000000000001" customHeight="1">
      <c r="A124" s="298" t="str">
        <f ca="1">IF(X124="N/A","",MONTH(INDEX(회계장부!$A:$A,X124,1)))</f>
        <v/>
      </c>
      <c r="B124" s="299" t="str">
        <f ca="1">IF(X124="N/A","",DAY(INDEX(회계장부!$A:$A,X124,1)))</f>
        <v/>
      </c>
      <c r="C124" s="325" t="str">
        <f ca="1">IF(ISNUMBER(Y124),INDEX(회계장부!$B:$B,Y124,1),IF(Y124="N/A","",Y124))</f>
        <v/>
      </c>
      <c r="D124" s="326"/>
      <c r="E124" s="326"/>
      <c r="F124" s="326"/>
      <c r="G124" s="326"/>
      <c r="H124" s="326"/>
      <c r="I124" s="326"/>
      <c r="J124" s="327"/>
      <c r="K124" s="307" t="str">
        <f ca="1">IF(ISNUMBER(Y124),TEXT(INDEX(회계장부!$C:$C,Y124,1),"#,###"),IF(Y124="월계",INDEX(월별누계!$B:$B,MATCH(출력월,월별누계!$A:$A,0),1),IF(Y124="누계",INDEX(월별누계!$D:$D,MATCH(출력월,월별누계!$A:$A,0),1),"")))</f>
        <v/>
      </c>
      <c r="L124" s="308"/>
      <c r="M124" s="308"/>
      <c r="N124" s="309"/>
      <c r="O124" s="310" t="str">
        <f ca="1">IF(ISNUMBER(Y124),TEXT(INDEX(회계장부!$D:$D,Y124,1),"#,####"),IF(Y124="월계",INDEX(월별누계!$C:$C,MATCH(출력월,월별누계!$A:$A,0),1),IF(Y124="누계",INDEX(월별누계!$E:$E,MATCH(출력월,월별누계!$A:$A,0),1),"")))</f>
        <v/>
      </c>
      <c r="P124" s="308"/>
      <c r="Q124" s="308"/>
      <c r="R124" s="309"/>
      <c r="S124" s="311" t="str">
        <f ca="1">IF(ISNUMBER(Y124),INDEX(회계장부!$E:$E,Y124,1),IF(Y124="월계","",IF(Y124="누계",INDEX(월별누계!$F:$F,MATCH(출력월,월별누계!$A:$A,0),1),"")))</f>
        <v/>
      </c>
      <c r="T124" s="311"/>
      <c r="U124" s="311"/>
      <c r="V124" s="310"/>
      <c r="W124" s="1">
        <v>119</v>
      </c>
      <c r="X124" s="1" t="str">
        <f ca="1">IFERROR(MATCH(W124,회계장부!$N:$N,0),"N/A")</f>
        <v>N/A</v>
      </c>
      <c r="Y124" s="1" t="str">
        <f t="shared" ca="1" si="3"/>
        <v>N/A</v>
      </c>
      <c r="Z124" s="1" t="str">
        <f t="shared" ca="1" si="2"/>
        <v>X</v>
      </c>
    </row>
    <row r="125" spans="1:26" ht="20.100000000000001" customHeight="1">
      <c r="A125" s="298" t="str">
        <f ca="1">IF(X125="N/A","",MONTH(INDEX(회계장부!$A:$A,X125,1)))</f>
        <v/>
      </c>
      <c r="B125" s="299" t="str">
        <f ca="1">IF(X125="N/A","",DAY(INDEX(회계장부!$A:$A,X125,1)))</f>
        <v/>
      </c>
      <c r="C125" s="325" t="str">
        <f ca="1">IF(ISNUMBER(Y125),INDEX(회계장부!$B:$B,Y125,1),IF(Y125="N/A","",Y125))</f>
        <v/>
      </c>
      <c r="D125" s="326"/>
      <c r="E125" s="326"/>
      <c r="F125" s="326"/>
      <c r="G125" s="326"/>
      <c r="H125" s="326"/>
      <c r="I125" s="326"/>
      <c r="J125" s="327"/>
      <c r="K125" s="307" t="str">
        <f ca="1">IF(ISNUMBER(Y125),TEXT(INDEX(회계장부!$C:$C,Y125,1),"#,###"),IF(Y125="월계",INDEX(월별누계!$B:$B,MATCH(출력월,월별누계!$A:$A,0),1),IF(Y125="누계",INDEX(월별누계!$D:$D,MATCH(출력월,월별누계!$A:$A,0),1),"")))</f>
        <v/>
      </c>
      <c r="L125" s="308"/>
      <c r="M125" s="308"/>
      <c r="N125" s="309"/>
      <c r="O125" s="310" t="str">
        <f ca="1">IF(ISNUMBER(Y125),TEXT(INDEX(회계장부!$D:$D,Y125,1),"#,####"),IF(Y125="월계",INDEX(월별누계!$C:$C,MATCH(출력월,월별누계!$A:$A,0),1),IF(Y125="누계",INDEX(월별누계!$E:$E,MATCH(출력월,월별누계!$A:$A,0),1),"")))</f>
        <v/>
      </c>
      <c r="P125" s="308"/>
      <c r="Q125" s="308"/>
      <c r="R125" s="309"/>
      <c r="S125" s="311" t="str">
        <f ca="1">IF(ISNUMBER(Y125),INDEX(회계장부!$E:$E,Y125,1),IF(Y125="월계","",IF(Y125="누계",INDEX(월별누계!$F:$F,MATCH(출력월,월별누계!$A:$A,0),1),"")))</f>
        <v/>
      </c>
      <c r="T125" s="311"/>
      <c r="U125" s="311"/>
      <c r="V125" s="310"/>
      <c r="W125" s="1">
        <v>120</v>
      </c>
      <c r="X125" s="1" t="str">
        <f ca="1">IFERROR(MATCH(W125,회계장부!$N:$N,0),"N/A")</f>
        <v>N/A</v>
      </c>
      <c r="Y125" s="1" t="str">
        <f t="shared" ca="1" si="3"/>
        <v>N/A</v>
      </c>
      <c r="Z125" s="1" t="str">
        <f t="shared" ca="1" si="2"/>
        <v>X</v>
      </c>
    </row>
    <row r="126" spans="1:26" ht="20.100000000000001" customHeight="1">
      <c r="A126" s="298" t="str">
        <f ca="1">IF(X126="N/A","",MONTH(INDEX(회계장부!$A:$A,X126,1)))</f>
        <v/>
      </c>
      <c r="B126" s="299" t="str">
        <f ca="1">IF(X126="N/A","",DAY(INDEX(회계장부!$A:$A,X126,1)))</f>
        <v/>
      </c>
      <c r="C126" s="325" t="str">
        <f ca="1">IF(ISNUMBER(Y126),INDEX(회계장부!$B:$B,Y126,1),IF(Y126="N/A","",Y126))</f>
        <v/>
      </c>
      <c r="D126" s="326"/>
      <c r="E126" s="326"/>
      <c r="F126" s="326"/>
      <c r="G126" s="326"/>
      <c r="H126" s="326"/>
      <c r="I126" s="326"/>
      <c r="J126" s="327"/>
      <c r="K126" s="307" t="str">
        <f ca="1">IF(ISNUMBER(Y126),TEXT(INDEX(회계장부!$C:$C,Y126,1),"#,###"),IF(Y126="월계",INDEX(월별누계!$B:$B,MATCH(출력월,월별누계!$A:$A,0),1),IF(Y126="누계",INDEX(월별누계!$D:$D,MATCH(출력월,월별누계!$A:$A,0),1),"")))</f>
        <v/>
      </c>
      <c r="L126" s="308"/>
      <c r="M126" s="308"/>
      <c r="N126" s="309"/>
      <c r="O126" s="310" t="str">
        <f ca="1">IF(ISNUMBER(Y126),TEXT(INDEX(회계장부!$D:$D,Y126,1),"#,####"),IF(Y126="월계",INDEX(월별누계!$C:$C,MATCH(출력월,월별누계!$A:$A,0),1),IF(Y126="누계",INDEX(월별누계!$E:$E,MATCH(출력월,월별누계!$A:$A,0),1),"")))</f>
        <v/>
      </c>
      <c r="P126" s="308"/>
      <c r="Q126" s="308"/>
      <c r="R126" s="309"/>
      <c r="S126" s="311" t="str">
        <f ca="1">IF(ISNUMBER(Y126),INDEX(회계장부!$E:$E,Y126,1),IF(Y126="월계","",IF(Y126="누계",INDEX(월별누계!$F:$F,MATCH(출력월,월별누계!$A:$A,0),1),"")))</f>
        <v/>
      </c>
      <c r="T126" s="311"/>
      <c r="U126" s="311"/>
      <c r="V126" s="310"/>
      <c r="W126" s="1">
        <v>121</v>
      </c>
      <c r="X126" s="1" t="str">
        <f ca="1">IFERROR(MATCH(W126,회계장부!$N:$N,0),"N/A")</f>
        <v>N/A</v>
      </c>
      <c r="Y126" s="1" t="str">
        <f t="shared" ca="1" si="3"/>
        <v>N/A</v>
      </c>
      <c r="Z126" s="1" t="str">
        <f t="shared" ca="1" si="2"/>
        <v>X</v>
      </c>
    </row>
    <row r="127" spans="1:26" ht="20.100000000000001" customHeight="1">
      <c r="A127" s="298" t="str">
        <f ca="1">IF(X127="N/A","",MONTH(INDEX(회계장부!$A:$A,X127,1)))</f>
        <v/>
      </c>
      <c r="B127" s="299" t="str">
        <f ca="1">IF(X127="N/A","",DAY(INDEX(회계장부!$A:$A,X127,1)))</f>
        <v/>
      </c>
      <c r="C127" s="325" t="str">
        <f ca="1">IF(ISNUMBER(Y127),INDEX(회계장부!$B:$B,Y127,1),IF(Y127="N/A","",Y127))</f>
        <v/>
      </c>
      <c r="D127" s="326"/>
      <c r="E127" s="326"/>
      <c r="F127" s="326"/>
      <c r="G127" s="326"/>
      <c r="H127" s="326"/>
      <c r="I127" s="326"/>
      <c r="J127" s="327"/>
      <c r="K127" s="307" t="str">
        <f ca="1">IF(ISNUMBER(Y127),TEXT(INDEX(회계장부!$C:$C,Y127,1),"#,###"),IF(Y127="월계",INDEX(월별누계!$B:$B,MATCH(출력월,월별누계!$A:$A,0),1),IF(Y127="누계",INDEX(월별누계!$D:$D,MATCH(출력월,월별누계!$A:$A,0),1),"")))</f>
        <v/>
      </c>
      <c r="L127" s="308"/>
      <c r="M127" s="308"/>
      <c r="N127" s="309"/>
      <c r="O127" s="310" t="str">
        <f ca="1">IF(ISNUMBER(Y127),TEXT(INDEX(회계장부!$D:$D,Y127,1),"#,####"),IF(Y127="월계",INDEX(월별누계!$C:$C,MATCH(출력월,월별누계!$A:$A,0),1),IF(Y127="누계",INDEX(월별누계!$E:$E,MATCH(출력월,월별누계!$A:$A,0),1),"")))</f>
        <v/>
      </c>
      <c r="P127" s="308"/>
      <c r="Q127" s="308"/>
      <c r="R127" s="309"/>
      <c r="S127" s="311" t="str">
        <f ca="1">IF(ISNUMBER(Y127),INDEX(회계장부!$E:$E,Y127,1),IF(Y127="월계","",IF(Y127="누계",INDEX(월별누계!$F:$F,MATCH(출력월,월별누계!$A:$A,0),1),"")))</f>
        <v/>
      </c>
      <c r="T127" s="311"/>
      <c r="U127" s="311"/>
      <c r="V127" s="310"/>
      <c r="W127" s="1">
        <v>122</v>
      </c>
      <c r="X127" s="1" t="str">
        <f ca="1">IFERROR(MATCH(W127,회계장부!$N:$N,0),"N/A")</f>
        <v>N/A</v>
      </c>
      <c r="Y127" s="1" t="str">
        <f t="shared" ca="1" si="3"/>
        <v>N/A</v>
      </c>
      <c r="Z127" s="1" t="str">
        <f t="shared" ca="1" si="2"/>
        <v>X</v>
      </c>
    </row>
    <row r="128" spans="1:26" ht="20.100000000000001" customHeight="1">
      <c r="A128" s="298" t="str">
        <f ca="1">IF(X128="N/A","",MONTH(INDEX(회계장부!$A:$A,X128,1)))</f>
        <v/>
      </c>
      <c r="B128" s="299" t="str">
        <f ca="1">IF(X128="N/A","",DAY(INDEX(회계장부!$A:$A,X128,1)))</f>
        <v/>
      </c>
      <c r="C128" s="325" t="str">
        <f ca="1">IF(ISNUMBER(Y128),INDEX(회계장부!$B:$B,Y128,1),IF(Y128="N/A","",Y128))</f>
        <v/>
      </c>
      <c r="D128" s="326"/>
      <c r="E128" s="326"/>
      <c r="F128" s="326"/>
      <c r="G128" s="326"/>
      <c r="H128" s="326"/>
      <c r="I128" s="326"/>
      <c r="J128" s="327"/>
      <c r="K128" s="307" t="str">
        <f ca="1">IF(ISNUMBER(Y128),TEXT(INDEX(회계장부!$C:$C,Y128,1),"#,###"),IF(Y128="월계",INDEX(월별누계!$B:$B,MATCH(출력월,월별누계!$A:$A,0),1),IF(Y128="누계",INDEX(월별누계!$D:$D,MATCH(출력월,월별누계!$A:$A,0),1),"")))</f>
        <v/>
      </c>
      <c r="L128" s="308"/>
      <c r="M128" s="308"/>
      <c r="N128" s="309"/>
      <c r="O128" s="310" t="str">
        <f ca="1">IF(ISNUMBER(Y128),TEXT(INDEX(회계장부!$D:$D,Y128,1),"#,####"),IF(Y128="월계",INDEX(월별누계!$C:$C,MATCH(출력월,월별누계!$A:$A,0),1),IF(Y128="누계",INDEX(월별누계!$E:$E,MATCH(출력월,월별누계!$A:$A,0),1),"")))</f>
        <v/>
      </c>
      <c r="P128" s="308"/>
      <c r="Q128" s="308"/>
      <c r="R128" s="309"/>
      <c r="S128" s="311" t="str">
        <f ca="1">IF(ISNUMBER(Y128),INDEX(회계장부!$E:$E,Y128,1),IF(Y128="월계","",IF(Y128="누계",INDEX(월별누계!$F:$F,MATCH(출력월,월별누계!$A:$A,0),1),"")))</f>
        <v/>
      </c>
      <c r="T128" s="311"/>
      <c r="U128" s="311"/>
      <c r="V128" s="310"/>
      <c r="W128" s="1">
        <v>123</v>
      </c>
      <c r="X128" s="1" t="str">
        <f ca="1">IFERROR(MATCH(W128,회계장부!$N:$N,0),"N/A")</f>
        <v>N/A</v>
      </c>
      <c r="Y128" s="1" t="str">
        <f t="shared" ca="1" si="3"/>
        <v>N/A</v>
      </c>
      <c r="Z128" s="1" t="str">
        <f t="shared" ca="1" si="2"/>
        <v>X</v>
      </c>
    </row>
    <row r="129" spans="1:26" ht="20.100000000000001" customHeight="1">
      <c r="A129" s="298" t="str">
        <f ca="1">IF(X129="N/A","",MONTH(INDEX(회계장부!$A:$A,X129,1)))</f>
        <v/>
      </c>
      <c r="B129" s="299" t="str">
        <f ca="1">IF(X129="N/A","",DAY(INDEX(회계장부!$A:$A,X129,1)))</f>
        <v/>
      </c>
      <c r="C129" s="325" t="str">
        <f ca="1">IF(ISNUMBER(Y129),INDEX(회계장부!$B:$B,Y129,1),IF(Y129="N/A","",Y129))</f>
        <v/>
      </c>
      <c r="D129" s="326"/>
      <c r="E129" s="326"/>
      <c r="F129" s="326"/>
      <c r="G129" s="326"/>
      <c r="H129" s="326"/>
      <c r="I129" s="326"/>
      <c r="J129" s="327"/>
      <c r="K129" s="307" t="str">
        <f ca="1">IF(ISNUMBER(Y129),TEXT(INDEX(회계장부!$C:$C,Y129,1),"#,###"),IF(Y129="월계",INDEX(월별누계!$B:$B,MATCH(출력월,월별누계!$A:$A,0),1),IF(Y129="누계",INDEX(월별누계!$D:$D,MATCH(출력월,월별누계!$A:$A,0),1),"")))</f>
        <v/>
      </c>
      <c r="L129" s="308"/>
      <c r="M129" s="308"/>
      <c r="N129" s="309"/>
      <c r="O129" s="310" t="str">
        <f ca="1">IF(ISNUMBER(Y129),TEXT(INDEX(회계장부!$D:$D,Y129,1),"#,####"),IF(Y129="월계",INDEX(월별누계!$C:$C,MATCH(출력월,월별누계!$A:$A,0),1),IF(Y129="누계",INDEX(월별누계!$E:$E,MATCH(출력월,월별누계!$A:$A,0),1),"")))</f>
        <v/>
      </c>
      <c r="P129" s="308"/>
      <c r="Q129" s="308"/>
      <c r="R129" s="309"/>
      <c r="S129" s="311" t="str">
        <f ca="1">IF(ISNUMBER(Y129),INDEX(회계장부!$E:$E,Y129,1),IF(Y129="월계","",IF(Y129="누계",INDEX(월별누계!$F:$F,MATCH(출력월,월별누계!$A:$A,0),1),"")))</f>
        <v/>
      </c>
      <c r="T129" s="311"/>
      <c r="U129" s="311"/>
      <c r="V129" s="310"/>
      <c r="W129" s="1">
        <v>124</v>
      </c>
      <c r="X129" s="1" t="str">
        <f ca="1">IFERROR(MATCH(W129,회계장부!$N:$N,0),"N/A")</f>
        <v>N/A</v>
      </c>
      <c r="Y129" s="1" t="str">
        <f t="shared" ca="1" si="3"/>
        <v>N/A</v>
      </c>
      <c r="Z129" s="1" t="str">
        <f t="shared" ca="1" si="2"/>
        <v>X</v>
      </c>
    </row>
    <row r="130" spans="1:26" ht="20.100000000000001" customHeight="1">
      <c r="A130" s="298" t="str">
        <f ca="1">IF(X130="N/A","",MONTH(INDEX(회계장부!$A:$A,X130,1)))</f>
        <v/>
      </c>
      <c r="B130" s="299" t="str">
        <f ca="1">IF(X130="N/A","",DAY(INDEX(회계장부!$A:$A,X130,1)))</f>
        <v/>
      </c>
      <c r="C130" s="325" t="str">
        <f ca="1">IF(ISNUMBER(Y130),INDEX(회계장부!$B:$B,Y130,1),IF(Y130="N/A","",Y130))</f>
        <v/>
      </c>
      <c r="D130" s="326"/>
      <c r="E130" s="326"/>
      <c r="F130" s="326"/>
      <c r="G130" s="326"/>
      <c r="H130" s="326"/>
      <c r="I130" s="326"/>
      <c r="J130" s="327"/>
      <c r="K130" s="307" t="str">
        <f ca="1">IF(ISNUMBER(Y130),TEXT(INDEX(회계장부!$C:$C,Y130,1),"#,###"),IF(Y130="월계",INDEX(월별누계!$B:$B,MATCH(출력월,월별누계!$A:$A,0),1),IF(Y130="누계",INDEX(월별누계!$D:$D,MATCH(출력월,월별누계!$A:$A,0),1),"")))</f>
        <v/>
      </c>
      <c r="L130" s="308"/>
      <c r="M130" s="308"/>
      <c r="N130" s="309"/>
      <c r="O130" s="310" t="str">
        <f ca="1">IF(ISNUMBER(Y130),TEXT(INDEX(회계장부!$D:$D,Y130,1),"#,####"),IF(Y130="월계",INDEX(월별누계!$C:$C,MATCH(출력월,월별누계!$A:$A,0),1),IF(Y130="누계",INDEX(월별누계!$E:$E,MATCH(출력월,월별누계!$A:$A,0),1),"")))</f>
        <v/>
      </c>
      <c r="P130" s="308"/>
      <c r="Q130" s="308"/>
      <c r="R130" s="309"/>
      <c r="S130" s="311" t="str">
        <f ca="1">IF(ISNUMBER(Y130),INDEX(회계장부!$E:$E,Y130,1),IF(Y130="월계","",IF(Y130="누계",INDEX(월별누계!$F:$F,MATCH(출력월,월별누계!$A:$A,0),1),"")))</f>
        <v/>
      </c>
      <c r="T130" s="311"/>
      <c r="U130" s="311"/>
      <c r="V130" s="310"/>
      <c r="W130" s="1">
        <v>125</v>
      </c>
      <c r="X130" s="1" t="str">
        <f ca="1">IFERROR(MATCH(W130,회계장부!$N:$N,0),"N/A")</f>
        <v>N/A</v>
      </c>
      <c r="Y130" s="1" t="str">
        <f t="shared" ca="1" si="3"/>
        <v>N/A</v>
      </c>
      <c r="Z130" s="1" t="str">
        <f t="shared" ca="1" si="2"/>
        <v>X</v>
      </c>
    </row>
    <row r="131" spans="1:26" ht="20.100000000000001" customHeight="1">
      <c r="A131" s="298" t="str">
        <f ca="1">IF(X131="N/A","",MONTH(INDEX(회계장부!$A:$A,X131,1)))</f>
        <v/>
      </c>
      <c r="B131" s="299" t="str">
        <f ca="1">IF(X131="N/A","",DAY(INDEX(회계장부!$A:$A,X131,1)))</f>
        <v/>
      </c>
      <c r="C131" s="325" t="str">
        <f ca="1">IF(ISNUMBER(Y131),INDEX(회계장부!$B:$B,Y131,1),IF(Y131="N/A","",Y131))</f>
        <v/>
      </c>
      <c r="D131" s="326"/>
      <c r="E131" s="326"/>
      <c r="F131" s="326"/>
      <c r="G131" s="326"/>
      <c r="H131" s="326"/>
      <c r="I131" s="326"/>
      <c r="J131" s="327"/>
      <c r="K131" s="307" t="str">
        <f ca="1">IF(ISNUMBER(Y131),TEXT(INDEX(회계장부!$C:$C,Y131,1),"#,###"),IF(Y131="월계",INDEX(월별누계!$B:$B,MATCH(출력월,월별누계!$A:$A,0),1),IF(Y131="누계",INDEX(월별누계!$D:$D,MATCH(출력월,월별누계!$A:$A,0),1),"")))</f>
        <v/>
      </c>
      <c r="L131" s="308"/>
      <c r="M131" s="308"/>
      <c r="N131" s="309"/>
      <c r="O131" s="310" t="str">
        <f ca="1">IF(ISNUMBER(Y131),TEXT(INDEX(회계장부!$D:$D,Y131,1),"#,####"),IF(Y131="월계",INDEX(월별누계!$C:$C,MATCH(출력월,월별누계!$A:$A,0),1),IF(Y131="누계",INDEX(월별누계!$E:$E,MATCH(출력월,월별누계!$A:$A,0),1),"")))</f>
        <v/>
      </c>
      <c r="P131" s="308"/>
      <c r="Q131" s="308"/>
      <c r="R131" s="309"/>
      <c r="S131" s="311" t="str">
        <f ca="1">IF(ISNUMBER(Y131),INDEX(회계장부!$E:$E,Y131,1),IF(Y131="월계","",IF(Y131="누계",INDEX(월별누계!$F:$F,MATCH(출력월,월별누계!$A:$A,0),1),"")))</f>
        <v/>
      </c>
      <c r="T131" s="311"/>
      <c r="U131" s="311"/>
      <c r="V131" s="310"/>
      <c r="W131" s="1">
        <v>126</v>
      </c>
      <c r="X131" s="1" t="str">
        <f ca="1">IFERROR(MATCH(W131,회계장부!$N:$N,0),"N/A")</f>
        <v>N/A</v>
      </c>
      <c r="Y131" s="1" t="str">
        <f t="shared" ca="1" si="3"/>
        <v>N/A</v>
      </c>
      <c r="Z131" s="1" t="str">
        <f t="shared" ca="1" si="2"/>
        <v>X</v>
      </c>
    </row>
    <row r="132" spans="1:26" ht="20.100000000000001" customHeight="1">
      <c r="A132" s="298" t="str">
        <f ca="1">IF(X132="N/A","",MONTH(INDEX(회계장부!$A:$A,X132,1)))</f>
        <v/>
      </c>
      <c r="B132" s="299" t="str">
        <f ca="1">IF(X132="N/A","",DAY(INDEX(회계장부!$A:$A,X132,1)))</f>
        <v/>
      </c>
      <c r="C132" s="325" t="str">
        <f ca="1">IF(ISNUMBER(Y132),INDEX(회계장부!$B:$B,Y132,1),IF(Y132="N/A","",Y132))</f>
        <v/>
      </c>
      <c r="D132" s="326"/>
      <c r="E132" s="326"/>
      <c r="F132" s="326"/>
      <c r="G132" s="326"/>
      <c r="H132" s="326"/>
      <c r="I132" s="326"/>
      <c r="J132" s="327"/>
      <c r="K132" s="307" t="str">
        <f ca="1">IF(ISNUMBER(Y132),TEXT(INDEX(회계장부!$C:$C,Y132,1),"#,###"),IF(Y132="월계",INDEX(월별누계!$B:$B,MATCH(출력월,월별누계!$A:$A,0),1),IF(Y132="누계",INDEX(월별누계!$D:$D,MATCH(출력월,월별누계!$A:$A,0),1),"")))</f>
        <v/>
      </c>
      <c r="L132" s="308"/>
      <c r="M132" s="308"/>
      <c r="N132" s="309"/>
      <c r="O132" s="310" t="str">
        <f ca="1">IF(ISNUMBER(Y132),TEXT(INDEX(회계장부!$D:$D,Y132,1),"#,####"),IF(Y132="월계",INDEX(월별누계!$C:$C,MATCH(출력월,월별누계!$A:$A,0),1),IF(Y132="누계",INDEX(월별누계!$E:$E,MATCH(출력월,월별누계!$A:$A,0),1),"")))</f>
        <v/>
      </c>
      <c r="P132" s="308"/>
      <c r="Q132" s="308"/>
      <c r="R132" s="309"/>
      <c r="S132" s="311" t="str">
        <f ca="1">IF(ISNUMBER(Y132),INDEX(회계장부!$E:$E,Y132,1),IF(Y132="월계","",IF(Y132="누계",INDEX(월별누계!$F:$F,MATCH(출력월,월별누계!$A:$A,0),1),"")))</f>
        <v/>
      </c>
      <c r="T132" s="311"/>
      <c r="U132" s="311"/>
      <c r="V132" s="310"/>
      <c r="W132" s="1">
        <v>127</v>
      </c>
      <c r="X132" s="1" t="str">
        <f ca="1">IFERROR(MATCH(W132,회계장부!$N:$N,0),"N/A")</f>
        <v>N/A</v>
      </c>
      <c r="Y132" s="1" t="str">
        <f t="shared" ca="1" si="3"/>
        <v>N/A</v>
      </c>
      <c r="Z132" s="1" t="str">
        <f t="shared" ca="1" si="2"/>
        <v>X</v>
      </c>
    </row>
    <row r="133" spans="1:26" ht="20.100000000000001" customHeight="1">
      <c r="A133" s="298" t="str">
        <f ca="1">IF(X133="N/A","",MONTH(INDEX(회계장부!$A:$A,X133,1)))</f>
        <v/>
      </c>
      <c r="B133" s="299" t="str">
        <f ca="1">IF(X133="N/A","",DAY(INDEX(회계장부!$A:$A,X133,1)))</f>
        <v/>
      </c>
      <c r="C133" s="325" t="str">
        <f ca="1">IF(ISNUMBER(Y133),INDEX(회계장부!$B:$B,Y133,1),IF(Y133="N/A","",Y133))</f>
        <v/>
      </c>
      <c r="D133" s="326"/>
      <c r="E133" s="326"/>
      <c r="F133" s="326"/>
      <c r="G133" s="326"/>
      <c r="H133" s="326"/>
      <c r="I133" s="326"/>
      <c r="J133" s="327"/>
      <c r="K133" s="307" t="str">
        <f ca="1">IF(ISNUMBER(Y133),TEXT(INDEX(회계장부!$C:$C,Y133,1),"#,###"),IF(Y133="월계",INDEX(월별누계!$B:$B,MATCH(출력월,월별누계!$A:$A,0),1),IF(Y133="누계",INDEX(월별누계!$D:$D,MATCH(출력월,월별누계!$A:$A,0),1),"")))</f>
        <v/>
      </c>
      <c r="L133" s="308"/>
      <c r="M133" s="308"/>
      <c r="N133" s="309"/>
      <c r="O133" s="310" t="str">
        <f ca="1">IF(ISNUMBER(Y133),TEXT(INDEX(회계장부!$D:$D,Y133,1),"#,####"),IF(Y133="월계",INDEX(월별누계!$C:$C,MATCH(출력월,월별누계!$A:$A,0),1),IF(Y133="누계",INDEX(월별누계!$E:$E,MATCH(출력월,월별누계!$A:$A,0),1),"")))</f>
        <v/>
      </c>
      <c r="P133" s="308"/>
      <c r="Q133" s="308"/>
      <c r="R133" s="309"/>
      <c r="S133" s="311" t="str">
        <f ca="1">IF(ISNUMBER(Y133),INDEX(회계장부!$E:$E,Y133,1),IF(Y133="월계","",IF(Y133="누계",INDEX(월별누계!$F:$F,MATCH(출력월,월별누계!$A:$A,0),1),"")))</f>
        <v/>
      </c>
      <c r="T133" s="311"/>
      <c r="U133" s="311"/>
      <c r="V133" s="310"/>
      <c r="W133" s="1">
        <v>128</v>
      </c>
      <c r="X133" s="1" t="str">
        <f ca="1">IFERROR(MATCH(W133,회계장부!$N:$N,0),"N/A")</f>
        <v>N/A</v>
      </c>
      <c r="Y133" s="1" t="str">
        <f t="shared" ca="1" si="3"/>
        <v>N/A</v>
      </c>
      <c r="Z133" s="1" t="str">
        <f t="shared" ca="1" si="2"/>
        <v>X</v>
      </c>
    </row>
    <row r="134" spans="1:26" ht="20.100000000000001" customHeight="1">
      <c r="A134" s="298" t="str">
        <f ca="1">IF(X134="N/A","",MONTH(INDEX(회계장부!$A:$A,X134,1)))</f>
        <v/>
      </c>
      <c r="B134" s="299" t="str">
        <f ca="1">IF(X134="N/A","",DAY(INDEX(회계장부!$A:$A,X134,1)))</f>
        <v/>
      </c>
      <c r="C134" s="325" t="str">
        <f ca="1">IF(ISNUMBER(Y134),INDEX(회계장부!$B:$B,Y134,1),IF(Y134="N/A","",Y134))</f>
        <v/>
      </c>
      <c r="D134" s="326"/>
      <c r="E134" s="326"/>
      <c r="F134" s="326"/>
      <c r="G134" s="326"/>
      <c r="H134" s="326"/>
      <c r="I134" s="326"/>
      <c r="J134" s="327"/>
      <c r="K134" s="307" t="str">
        <f ca="1">IF(ISNUMBER(Y134),TEXT(INDEX(회계장부!$C:$C,Y134,1),"#,###"),IF(Y134="월계",INDEX(월별누계!$B:$B,MATCH(출력월,월별누계!$A:$A,0),1),IF(Y134="누계",INDEX(월별누계!$D:$D,MATCH(출력월,월별누계!$A:$A,0),1),"")))</f>
        <v/>
      </c>
      <c r="L134" s="308"/>
      <c r="M134" s="308"/>
      <c r="N134" s="309"/>
      <c r="O134" s="310" t="str">
        <f ca="1">IF(ISNUMBER(Y134),TEXT(INDEX(회계장부!$D:$D,Y134,1),"#,####"),IF(Y134="월계",INDEX(월별누계!$C:$C,MATCH(출력월,월별누계!$A:$A,0),1),IF(Y134="누계",INDEX(월별누계!$E:$E,MATCH(출력월,월별누계!$A:$A,0),1),"")))</f>
        <v/>
      </c>
      <c r="P134" s="308"/>
      <c r="Q134" s="308"/>
      <c r="R134" s="309"/>
      <c r="S134" s="311" t="str">
        <f ca="1">IF(ISNUMBER(Y134),INDEX(회계장부!$E:$E,Y134,1),IF(Y134="월계","",IF(Y134="누계",INDEX(월별누계!$F:$F,MATCH(출력월,월별누계!$A:$A,0),1),"")))</f>
        <v/>
      </c>
      <c r="T134" s="311"/>
      <c r="U134" s="311"/>
      <c r="V134" s="310"/>
      <c r="W134" s="1">
        <v>129</v>
      </c>
      <c r="X134" s="1" t="str">
        <f ca="1">IFERROR(MATCH(W134,회계장부!$N:$N,0),"N/A")</f>
        <v>N/A</v>
      </c>
      <c r="Y134" s="1" t="str">
        <f t="shared" ca="1" si="3"/>
        <v>N/A</v>
      </c>
      <c r="Z134" s="1" t="str">
        <f t="shared" ca="1" si="2"/>
        <v>X</v>
      </c>
    </row>
    <row r="135" spans="1:26" ht="20.100000000000001" customHeight="1">
      <c r="A135" s="298" t="str">
        <f ca="1">IF(X135="N/A","",MONTH(INDEX(회계장부!$A:$A,X135,1)))</f>
        <v/>
      </c>
      <c r="B135" s="299" t="str">
        <f ca="1">IF(X135="N/A","",DAY(INDEX(회계장부!$A:$A,X135,1)))</f>
        <v/>
      </c>
      <c r="C135" s="325" t="str">
        <f ca="1">IF(ISNUMBER(Y135),INDEX(회계장부!$B:$B,Y135,1),IF(Y135="N/A","",Y135))</f>
        <v/>
      </c>
      <c r="D135" s="326"/>
      <c r="E135" s="326"/>
      <c r="F135" s="326"/>
      <c r="G135" s="326"/>
      <c r="H135" s="326"/>
      <c r="I135" s="326"/>
      <c r="J135" s="327"/>
      <c r="K135" s="307" t="str">
        <f ca="1">IF(ISNUMBER(Y135),TEXT(INDEX(회계장부!$C:$C,Y135,1),"#,###"),IF(Y135="월계",INDEX(월별누계!$B:$B,MATCH(출력월,월별누계!$A:$A,0),1),IF(Y135="누계",INDEX(월별누계!$D:$D,MATCH(출력월,월별누계!$A:$A,0),1),"")))</f>
        <v/>
      </c>
      <c r="L135" s="308"/>
      <c r="M135" s="308"/>
      <c r="N135" s="309"/>
      <c r="O135" s="310" t="str">
        <f ca="1">IF(ISNUMBER(Y135),TEXT(INDEX(회계장부!$D:$D,Y135,1),"#,####"),IF(Y135="월계",INDEX(월별누계!$C:$C,MATCH(출력월,월별누계!$A:$A,0),1),IF(Y135="누계",INDEX(월별누계!$E:$E,MATCH(출력월,월별누계!$A:$A,0),1),"")))</f>
        <v/>
      </c>
      <c r="P135" s="308"/>
      <c r="Q135" s="308"/>
      <c r="R135" s="309"/>
      <c r="S135" s="311" t="str">
        <f ca="1">IF(ISNUMBER(Y135),INDEX(회계장부!$E:$E,Y135,1),IF(Y135="월계","",IF(Y135="누계",INDEX(월별누계!$F:$F,MATCH(출력월,월별누계!$A:$A,0),1),"")))</f>
        <v/>
      </c>
      <c r="T135" s="311"/>
      <c r="U135" s="311"/>
      <c r="V135" s="310"/>
      <c r="W135" s="1">
        <v>130</v>
      </c>
      <c r="X135" s="1" t="str">
        <f ca="1">IFERROR(MATCH(W135,회계장부!$N:$N,0),"N/A")</f>
        <v>N/A</v>
      </c>
      <c r="Y135" s="1" t="str">
        <f t="shared" ca="1" si="3"/>
        <v>N/A</v>
      </c>
      <c r="Z135" s="1" t="str">
        <f t="shared" ref="Z135:Z198" ca="1" si="4">IF(OR(ISNUMBER(Y135),Y135="월계",Y135="누계"),"O","X")</f>
        <v>X</v>
      </c>
    </row>
    <row r="136" spans="1:26" ht="20.100000000000001" customHeight="1">
      <c r="A136" s="298" t="str">
        <f ca="1">IF(X136="N/A","",MONTH(INDEX(회계장부!$A:$A,X136,1)))</f>
        <v/>
      </c>
      <c r="B136" s="299" t="str">
        <f ca="1">IF(X136="N/A","",DAY(INDEX(회계장부!$A:$A,X136,1)))</f>
        <v/>
      </c>
      <c r="C136" s="325" t="str">
        <f ca="1">IF(ISNUMBER(Y136),INDEX(회계장부!$B:$B,Y136,1),IF(Y136="N/A","",Y136))</f>
        <v/>
      </c>
      <c r="D136" s="326"/>
      <c r="E136" s="326"/>
      <c r="F136" s="326"/>
      <c r="G136" s="326"/>
      <c r="H136" s="326"/>
      <c r="I136" s="326"/>
      <c r="J136" s="327"/>
      <c r="K136" s="307" t="str">
        <f ca="1">IF(ISNUMBER(Y136),TEXT(INDEX(회계장부!$C:$C,Y136,1),"#,###"),IF(Y136="월계",INDEX(월별누계!$B:$B,MATCH(출력월,월별누계!$A:$A,0),1),IF(Y136="누계",INDEX(월별누계!$D:$D,MATCH(출력월,월별누계!$A:$A,0),1),"")))</f>
        <v/>
      </c>
      <c r="L136" s="308"/>
      <c r="M136" s="308"/>
      <c r="N136" s="309"/>
      <c r="O136" s="310" t="str">
        <f ca="1">IF(ISNUMBER(Y136),TEXT(INDEX(회계장부!$D:$D,Y136,1),"#,####"),IF(Y136="월계",INDEX(월별누계!$C:$C,MATCH(출력월,월별누계!$A:$A,0),1),IF(Y136="누계",INDEX(월별누계!$E:$E,MATCH(출력월,월별누계!$A:$A,0),1),"")))</f>
        <v/>
      </c>
      <c r="P136" s="308"/>
      <c r="Q136" s="308"/>
      <c r="R136" s="309"/>
      <c r="S136" s="311" t="str">
        <f ca="1">IF(ISNUMBER(Y136),INDEX(회계장부!$E:$E,Y136,1),IF(Y136="월계","",IF(Y136="누계",INDEX(월별누계!$F:$F,MATCH(출력월,월별누계!$A:$A,0),1),"")))</f>
        <v/>
      </c>
      <c r="T136" s="311"/>
      <c r="U136" s="311"/>
      <c r="V136" s="310"/>
      <c r="W136" s="1">
        <v>131</v>
      </c>
      <c r="X136" s="1" t="str">
        <f ca="1">IFERROR(MATCH(W136,회계장부!$N:$N,0),"N/A")</f>
        <v>N/A</v>
      </c>
      <c r="Y136" s="1" t="str">
        <f t="shared" ref="Y136:Y199" ca="1" si="5">IF(ISNUMBER(X136),X136,IF(X136="N/A",IF(ISNUMBER(X135),"월계",IF(Y135="월계","누계",X136))))</f>
        <v>N/A</v>
      </c>
      <c r="Z136" s="1" t="str">
        <f t="shared" ca="1" si="4"/>
        <v>X</v>
      </c>
    </row>
    <row r="137" spans="1:26" ht="20.100000000000001" customHeight="1">
      <c r="A137" s="298" t="str">
        <f ca="1">IF(X137="N/A","",MONTH(INDEX(회계장부!$A:$A,X137,1)))</f>
        <v/>
      </c>
      <c r="B137" s="299" t="str">
        <f ca="1">IF(X137="N/A","",DAY(INDEX(회계장부!$A:$A,X137,1)))</f>
        <v/>
      </c>
      <c r="C137" s="325" t="str">
        <f ca="1">IF(ISNUMBER(Y137),INDEX(회계장부!$B:$B,Y137,1),IF(Y137="N/A","",Y137))</f>
        <v/>
      </c>
      <c r="D137" s="326"/>
      <c r="E137" s="326"/>
      <c r="F137" s="326"/>
      <c r="G137" s="326"/>
      <c r="H137" s="326"/>
      <c r="I137" s="326"/>
      <c r="J137" s="327"/>
      <c r="K137" s="307" t="str">
        <f ca="1">IF(ISNUMBER(Y137),TEXT(INDEX(회계장부!$C:$C,Y137,1),"#,###"),IF(Y137="월계",INDEX(월별누계!$B:$B,MATCH(출력월,월별누계!$A:$A,0),1),IF(Y137="누계",INDEX(월별누계!$D:$D,MATCH(출력월,월별누계!$A:$A,0),1),"")))</f>
        <v/>
      </c>
      <c r="L137" s="308"/>
      <c r="M137" s="308"/>
      <c r="N137" s="309"/>
      <c r="O137" s="310" t="str">
        <f ca="1">IF(ISNUMBER(Y137),TEXT(INDEX(회계장부!$D:$D,Y137,1),"#,####"),IF(Y137="월계",INDEX(월별누계!$C:$C,MATCH(출력월,월별누계!$A:$A,0),1),IF(Y137="누계",INDEX(월별누계!$E:$E,MATCH(출력월,월별누계!$A:$A,0),1),"")))</f>
        <v/>
      </c>
      <c r="P137" s="308"/>
      <c r="Q137" s="308"/>
      <c r="R137" s="309"/>
      <c r="S137" s="311" t="str">
        <f ca="1">IF(ISNUMBER(Y137),INDEX(회계장부!$E:$E,Y137,1),IF(Y137="월계","",IF(Y137="누계",INDEX(월별누계!$F:$F,MATCH(출력월,월별누계!$A:$A,0),1),"")))</f>
        <v/>
      </c>
      <c r="T137" s="311"/>
      <c r="U137" s="311"/>
      <c r="V137" s="310"/>
      <c r="W137" s="1">
        <v>132</v>
      </c>
      <c r="X137" s="1" t="str">
        <f ca="1">IFERROR(MATCH(W137,회계장부!$N:$N,0),"N/A")</f>
        <v>N/A</v>
      </c>
      <c r="Y137" s="1" t="str">
        <f t="shared" ca="1" si="5"/>
        <v>N/A</v>
      </c>
      <c r="Z137" s="1" t="str">
        <f t="shared" ca="1" si="4"/>
        <v>X</v>
      </c>
    </row>
    <row r="138" spans="1:26" ht="20.100000000000001" customHeight="1">
      <c r="A138" s="298" t="str">
        <f ca="1">IF(X138="N/A","",MONTH(INDEX(회계장부!$A:$A,X138,1)))</f>
        <v/>
      </c>
      <c r="B138" s="299" t="str">
        <f ca="1">IF(X138="N/A","",DAY(INDEX(회계장부!$A:$A,X138,1)))</f>
        <v/>
      </c>
      <c r="C138" s="325" t="str">
        <f ca="1">IF(ISNUMBER(Y138),INDEX(회계장부!$B:$B,Y138,1),IF(Y138="N/A","",Y138))</f>
        <v/>
      </c>
      <c r="D138" s="326"/>
      <c r="E138" s="326"/>
      <c r="F138" s="326"/>
      <c r="G138" s="326"/>
      <c r="H138" s="326"/>
      <c r="I138" s="326"/>
      <c r="J138" s="327"/>
      <c r="K138" s="307" t="str">
        <f ca="1">IF(ISNUMBER(Y138),TEXT(INDEX(회계장부!$C:$C,Y138,1),"#,###"),IF(Y138="월계",INDEX(월별누계!$B:$B,MATCH(출력월,월별누계!$A:$A,0),1),IF(Y138="누계",INDEX(월별누계!$D:$D,MATCH(출력월,월별누계!$A:$A,0),1),"")))</f>
        <v/>
      </c>
      <c r="L138" s="308"/>
      <c r="M138" s="308"/>
      <c r="N138" s="309"/>
      <c r="O138" s="310" t="str">
        <f ca="1">IF(ISNUMBER(Y138),TEXT(INDEX(회계장부!$D:$D,Y138,1),"#,####"),IF(Y138="월계",INDEX(월별누계!$C:$C,MATCH(출력월,월별누계!$A:$A,0),1),IF(Y138="누계",INDEX(월별누계!$E:$E,MATCH(출력월,월별누계!$A:$A,0),1),"")))</f>
        <v/>
      </c>
      <c r="P138" s="308"/>
      <c r="Q138" s="308"/>
      <c r="R138" s="309"/>
      <c r="S138" s="311" t="str">
        <f ca="1">IF(ISNUMBER(Y138),INDEX(회계장부!$E:$E,Y138,1),IF(Y138="월계","",IF(Y138="누계",INDEX(월별누계!$F:$F,MATCH(출력월,월별누계!$A:$A,0),1),"")))</f>
        <v/>
      </c>
      <c r="T138" s="311"/>
      <c r="U138" s="311"/>
      <c r="V138" s="310"/>
      <c r="W138" s="1">
        <v>133</v>
      </c>
      <c r="X138" s="1" t="str">
        <f ca="1">IFERROR(MATCH(W138,회계장부!$N:$N,0),"N/A")</f>
        <v>N/A</v>
      </c>
      <c r="Y138" s="1" t="str">
        <f t="shared" ca="1" si="5"/>
        <v>N/A</v>
      </c>
      <c r="Z138" s="1" t="str">
        <f t="shared" ca="1" si="4"/>
        <v>X</v>
      </c>
    </row>
    <row r="139" spans="1:26" ht="20.100000000000001" customHeight="1">
      <c r="A139" s="298" t="str">
        <f ca="1">IF(X139="N/A","",MONTH(INDEX(회계장부!$A:$A,X139,1)))</f>
        <v/>
      </c>
      <c r="B139" s="299" t="str">
        <f ca="1">IF(X139="N/A","",DAY(INDEX(회계장부!$A:$A,X139,1)))</f>
        <v/>
      </c>
      <c r="C139" s="325" t="str">
        <f ca="1">IF(ISNUMBER(Y139),INDEX(회계장부!$B:$B,Y139,1),IF(Y139="N/A","",Y139))</f>
        <v/>
      </c>
      <c r="D139" s="326"/>
      <c r="E139" s="326"/>
      <c r="F139" s="326"/>
      <c r="G139" s="326"/>
      <c r="H139" s="326"/>
      <c r="I139" s="326"/>
      <c r="J139" s="327"/>
      <c r="K139" s="307" t="str">
        <f ca="1">IF(ISNUMBER(Y139),TEXT(INDEX(회계장부!$C:$C,Y139,1),"#,###"),IF(Y139="월계",INDEX(월별누계!$B:$B,MATCH(출력월,월별누계!$A:$A,0),1),IF(Y139="누계",INDEX(월별누계!$D:$D,MATCH(출력월,월별누계!$A:$A,0),1),"")))</f>
        <v/>
      </c>
      <c r="L139" s="308"/>
      <c r="M139" s="308"/>
      <c r="N139" s="309"/>
      <c r="O139" s="310" t="str">
        <f ca="1">IF(ISNUMBER(Y139),TEXT(INDEX(회계장부!$D:$D,Y139,1),"#,####"),IF(Y139="월계",INDEX(월별누계!$C:$C,MATCH(출력월,월별누계!$A:$A,0),1),IF(Y139="누계",INDEX(월별누계!$E:$E,MATCH(출력월,월별누계!$A:$A,0),1),"")))</f>
        <v/>
      </c>
      <c r="P139" s="308"/>
      <c r="Q139" s="308"/>
      <c r="R139" s="309"/>
      <c r="S139" s="311" t="str">
        <f ca="1">IF(ISNUMBER(Y139),INDEX(회계장부!$E:$E,Y139,1),IF(Y139="월계","",IF(Y139="누계",INDEX(월별누계!$F:$F,MATCH(출력월,월별누계!$A:$A,0),1),"")))</f>
        <v/>
      </c>
      <c r="T139" s="311"/>
      <c r="U139" s="311"/>
      <c r="V139" s="310"/>
      <c r="W139" s="1">
        <v>134</v>
      </c>
      <c r="X139" s="1" t="str">
        <f ca="1">IFERROR(MATCH(W139,회계장부!$N:$N,0),"N/A")</f>
        <v>N/A</v>
      </c>
      <c r="Y139" s="1" t="str">
        <f t="shared" ca="1" si="5"/>
        <v>N/A</v>
      </c>
      <c r="Z139" s="1" t="str">
        <f t="shared" ca="1" si="4"/>
        <v>X</v>
      </c>
    </row>
    <row r="140" spans="1:26" ht="20.100000000000001" customHeight="1">
      <c r="A140" s="298" t="str">
        <f ca="1">IF(X140="N/A","",MONTH(INDEX(회계장부!$A:$A,X140,1)))</f>
        <v/>
      </c>
      <c r="B140" s="299" t="str">
        <f ca="1">IF(X140="N/A","",DAY(INDEX(회계장부!$A:$A,X140,1)))</f>
        <v/>
      </c>
      <c r="C140" s="325" t="str">
        <f ca="1">IF(ISNUMBER(Y140),INDEX(회계장부!$B:$B,Y140,1),IF(Y140="N/A","",Y140))</f>
        <v/>
      </c>
      <c r="D140" s="326"/>
      <c r="E140" s="326"/>
      <c r="F140" s="326"/>
      <c r="G140" s="326"/>
      <c r="H140" s="326"/>
      <c r="I140" s="326"/>
      <c r="J140" s="327"/>
      <c r="K140" s="307" t="str">
        <f ca="1">IF(ISNUMBER(Y140),TEXT(INDEX(회계장부!$C:$C,Y140,1),"#,###"),IF(Y140="월계",INDEX(월별누계!$B:$B,MATCH(출력월,월별누계!$A:$A,0),1),IF(Y140="누계",INDEX(월별누계!$D:$D,MATCH(출력월,월별누계!$A:$A,0),1),"")))</f>
        <v/>
      </c>
      <c r="L140" s="308"/>
      <c r="M140" s="308"/>
      <c r="N140" s="309"/>
      <c r="O140" s="310" t="str">
        <f ca="1">IF(ISNUMBER(Y140),TEXT(INDEX(회계장부!$D:$D,Y140,1),"#,####"),IF(Y140="월계",INDEX(월별누계!$C:$C,MATCH(출력월,월별누계!$A:$A,0),1),IF(Y140="누계",INDEX(월별누계!$E:$E,MATCH(출력월,월별누계!$A:$A,0),1),"")))</f>
        <v/>
      </c>
      <c r="P140" s="308"/>
      <c r="Q140" s="308"/>
      <c r="R140" s="309"/>
      <c r="S140" s="311" t="str">
        <f ca="1">IF(ISNUMBER(Y140),INDEX(회계장부!$E:$E,Y140,1),IF(Y140="월계","",IF(Y140="누계",INDEX(월별누계!$F:$F,MATCH(출력월,월별누계!$A:$A,0),1),"")))</f>
        <v/>
      </c>
      <c r="T140" s="311"/>
      <c r="U140" s="311"/>
      <c r="V140" s="310"/>
      <c r="W140" s="1">
        <v>135</v>
      </c>
      <c r="X140" s="1" t="str">
        <f ca="1">IFERROR(MATCH(W140,회계장부!$N:$N,0),"N/A")</f>
        <v>N/A</v>
      </c>
      <c r="Y140" s="1" t="str">
        <f t="shared" ca="1" si="5"/>
        <v>N/A</v>
      </c>
      <c r="Z140" s="1" t="str">
        <f t="shared" ca="1" si="4"/>
        <v>X</v>
      </c>
    </row>
    <row r="141" spans="1:26" ht="20.100000000000001" customHeight="1">
      <c r="A141" s="298" t="str">
        <f ca="1">IF(X141="N/A","",MONTH(INDEX(회계장부!$A:$A,X141,1)))</f>
        <v/>
      </c>
      <c r="B141" s="299" t="str">
        <f ca="1">IF(X141="N/A","",DAY(INDEX(회계장부!$A:$A,X141,1)))</f>
        <v/>
      </c>
      <c r="C141" s="325" t="str">
        <f ca="1">IF(ISNUMBER(Y141),INDEX(회계장부!$B:$B,Y141,1),IF(Y141="N/A","",Y141))</f>
        <v/>
      </c>
      <c r="D141" s="326"/>
      <c r="E141" s="326"/>
      <c r="F141" s="326"/>
      <c r="G141" s="326"/>
      <c r="H141" s="326"/>
      <c r="I141" s="326"/>
      <c r="J141" s="327"/>
      <c r="K141" s="307" t="str">
        <f ca="1">IF(ISNUMBER(Y141),TEXT(INDEX(회계장부!$C:$C,Y141,1),"#,###"),IF(Y141="월계",INDEX(월별누계!$B:$B,MATCH(출력월,월별누계!$A:$A,0),1),IF(Y141="누계",INDEX(월별누계!$D:$D,MATCH(출력월,월별누계!$A:$A,0),1),"")))</f>
        <v/>
      </c>
      <c r="L141" s="308"/>
      <c r="M141" s="308"/>
      <c r="N141" s="309"/>
      <c r="O141" s="310" t="str">
        <f ca="1">IF(ISNUMBER(Y141),TEXT(INDEX(회계장부!$D:$D,Y141,1),"#,####"),IF(Y141="월계",INDEX(월별누계!$C:$C,MATCH(출력월,월별누계!$A:$A,0),1),IF(Y141="누계",INDEX(월별누계!$E:$E,MATCH(출력월,월별누계!$A:$A,0),1),"")))</f>
        <v/>
      </c>
      <c r="P141" s="308"/>
      <c r="Q141" s="308"/>
      <c r="R141" s="309"/>
      <c r="S141" s="311" t="str">
        <f ca="1">IF(ISNUMBER(Y141),INDEX(회계장부!$E:$E,Y141,1),IF(Y141="월계","",IF(Y141="누계",INDEX(월별누계!$F:$F,MATCH(출력월,월별누계!$A:$A,0),1),"")))</f>
        <v/>
      </c>
      <c r="T141" s="311"/>
      <c r="U141" s="311"/>
      <c r="V141" s="310"/>
      <c r="W141" s="1">
        <v>136</v>
      </c>
      <c r="X141" s="1" t="str">
        <f ca="1">IFERROR(MATCH(W141,회계장부!$N:$N,0),"N/A")</f>
        <v>N/A</v>
      </c>
      <c r="Y141" s="1" t="str">
        <f t="shared" ca="1" si="5"/>
        <v>N/A</v>
      </c>
      <c r="Z141" s="1" t="str">
        <f t="shared" ca="1" si="4"/>
        <v>X</v>
      </c>
    </row>
    <row r="142" spans="1:26" ht="20.100000000000001" customHeight="1">
      <c r="A142" s="298" t="str">
        <f ca="1">IF(X142="N/A","",MONTH(INDEX(회계장부!$A:$A,X142,1)))</f>
        <v/>
      </c>
      <c r="B142" s="299" t="str">
        <f ca="1">IF(X142="N/A","",DAY(INDEX(회계장부!$A:$A,X142,1)))</f>
        <v/>
      </c>
      <c r="C142" s="325" t="str">
        <f ca="1">IF(ISNUMBER(Y142),INDEX(회계장부!$B:$B,Y142,1),IF(Y142="N/A","",Y142))</f>
        <v/>
      </c>
      <c r="D142" s="326"/>
      <c r="E142" s="326"/>
      <c r="F142" s="326"/>
      <c r="G142" s="326"/>
      <c r="H142" s="326"/>
      <c r="I142" s="326"/>
      <c r="J142" s="327"/>
      <c r="K142" s="307" t="str">
        <f ca="1">IF(ISNUMBER(Y142),TEXT(INDEX(회계장부!$C:$C,Y142,1),"#,###"),IF(Y142="월계",INDEX(월별누계!$B:$B,MATCH(출력월,월별누계!$A:$A,0),1),IF(Y142="누계",INDEX(월별누계!$D:$D,MATCH(출력월,월별누계!$A:$A,0),1),"")))</f>
        <v/>
      </c>
      <c r="L142" s="308"/>
      <c r="M142" s="308"/>
      <c r="N142" s="309"/>
      <c r="O142" s="310" t="str">
        <f ca="1">IF(ISNUMBER(Y142),TEXT(INDEX(회계장부!$D:$D,Y142,1),"#,####"),IF(Y142="월계",INDEX(월별누계!$C:$C,MATCH(출력월,월별누계!$A:$A,0),1),IF(Y142="누계",INDEX(월별누계!$E:$E,MATCH(출력월,월별누계!$A:$A,0),1),"")))</f>
        <v/>
      </c>
      <c r="P142" s="308"/>
      <c r="Q142" s="308"/>
      <c r="R142" s="309"/>
      <c r="S142" s="311" t="str">
        <f ca="1">IF(ISNUMBER(Y142),INDEX(회계장부!$E:$E,Y142,1),IF(Y142="월계","",IF(Y142="누계",INDEX(월별누계!$F:$F,MATCH(출력월,월별누계!$A:$A,0),1),"")))</f>
        <v/>
      </c>
      <c r="T142" s="311"/>
      <c r="U142" s="311"/>
      <c r="V142" s="310"/>
      <c r="W142" s="1">
        <v>137</v>
      </c>
      <c r="X142" s="1" t="str">
        <f ca="1">IFERROR(MATCH(W142,회계장부!$N:$N,0),"N/A")</f>
        <v>N/A</v>
      </c>
      <c r="Y142" s="1" t="str">
        <f t="shared" ca="1" si="5"/>
        <v>N/A</v>
      </c>
      <c r="Z142" s="1" t="str">
        <f t="shared" ca="1" si="4"/>
        <v>X</v>
      </c>
    </row>
    <row r="143" spans="1:26" ht="20.100000000000001" customHeight="1">
      <c r="A143" s="298" t="str">
        <f ca="1">IF(X143="N/A","",MONTH(INDEX(회계장부!$A:$A,X143,1)))</f>
        <v/>
      </c>
      <c r="B143" s="299" t="str">
        <f ca="1">IF(X143="N/A","",DAY(INDEX(회계장부!$A:$A,X143,1)))</f>
        <v/>
      </c>
      <c r="C143" s="325" t="str">
        <f ca="1">IF(ISNUMBER(Y143),INDEX(회계장부!$B:$B,Y143,1),IF(Y143="N/A","",Y143))</f>
        <v/>
      </c>
      <c r="D143" s="326"/>
      <c r="E143" s="326"/>
      <c r="F143" s="326"/>
      <c r="G143" s="326"/>
      <c r="H143" s="326"/>
      <c r="I143" s="326"/>
      <c r="J143" s="327"/>
      <c r="K143" s="307" t="str">
        <f ca="1">IF(ISNUMBER(Y143),TEXT(INDEX(회계장부!$C:$C,Y143,1),"#,###"),IF(Y143="월계",INDEX(월별누계!$B:$B,MATCH(출력월,월별누계!$A:$A,0),1),IF(Y143="누계",INDEX(월별누계!$D:$D,MATCH(출력월,월별누계!$A:$A,0),1),"")))</f>
        <v/>
      </c>
      <c r="L143" s="308"/>
      <c r="M143" s="308"/>
      <c r="N143" s="309"/>
      <c r="O143" s="310" t="str">
        <f ca="1">IF(ISNUMBER(Y143),TEXT(INDEX(회계장부!$D:$D,Y143,1),"#,####"),IF(Y143="월계",INDEX(월별누계!$C:$C,MATCH(출력월,월별누계!$A:$A,0),1),IF(Y143="누계",INDEX(월별누계!$E:$E,MATCH(출력월,월별누계!$A:$A,0),1),"")))</f>
        <v/>
      </c>
      <c r="P143" s="308"/>
      <c r="Q143" s="308"/>
      <c r="R143" s="309"/>
      <c r="S143" s="311" t="str">
        <f ca="1">IF(ISNUMBER(Y143),INDEX(회계장부!$E:$E,Y143,1),IF(Y143="월계","",IF(Y143="누계",INDEX(월별누계!$F:$F,MATCH(출력월,월별누계!$A:$A,0),1),"")))</f>
        <v/>
      </c>
      <c r="T143" s="311"/>
      <c r="U143" s="311"/>
      <c r="V143" s="310"/>
      <c r="W143" s="1">
        <v>138</v>
      </c>
      <c r="X143" s="1" t="str">
        <f ca="1">IFERROR(MATCH(W143,회계장부!$N:$N,0),"N/A")</f>
        <v>N/A</v>
      </c>
      <c r="Y143" s="1" t="str">
        <f t="shared" ca="1" si="5"/>
        <v>N/A</v>
      </c>
      <c r="Z143" s="1" t="str">
        <f t="shared" ca="1" si="4"/>
        <v>X</v>
      </c>
    </row>
    <row r="144" spans="1:26" ht="20.100000000000001" customHeight="1">
      <c r="A144" s="298" t="str">
        <f ca="1">IF(X144="N/A","",MONTH(INDEX(회계장부!$A:$A,X144,1)))</f>
        <v/>
      </c>
      <c r="B144" s="299" t="str">
        <f ca="1">IF(X144="N/A","",DAY(INDEX(회계장부!$A:$A,X144,1)))</f>
        <v/>
      </c>
      <c r="C144" s="325" t="str">
        <f ca="1">IF(ISNUMBER(Y144),INDEX(회계장부!$B:$B,Y144,1),IF(Y144="N/A","",Y144))</f>
        <v/>
      </c>
      <c r="D144" s="326"/>
      <c r="E144" s="326"/>
      <c r="F144" s="326"/>
      <c r="G144" s="326"/>
      <c r="H144" s="326"/>
      <c r="I144" s="326"/>
      <c r="J144" s="327"/>
      <c r="K144" s="307" t="str">
        <f ca="1">IF(ISNUMBER(Y144),TEXT(INDEX(회계장부!$C:$C,Y144,1),"#,###"),IF(Y144="월계",INDEX(월별누계!$B:$B,MATCH(출력월,월별누계!$A:$A,0),1),IF(Y144="누계",INDEX(월별누계!$D:$D,MATCH(출력월,월별누계!$A:$A,0),1),"")))</f>
        <v/>
      </c>
      <c r="L144" s="308"/>
      <c r="M144" s="308"/>
      <c r="N144" s="309"/>
      <c r="O144" s="310" t="str">
        <f ca="1">IF(ISNUMBER(Y144),TEXT(INDEX(회계장부!$D:$D,Y144,1),"#,####"),IF(Y144="월계",INDEX(월별누계!$C:$C,MATCH(출력월,월별누계!$A:$A,0),1),IF(Y144="누계",INDEX(월별누계!$E:$E,MATCH(출력월,월별누계!$A:$A,0),1),"")))</f>
        <v/>
      </c>
      <c r="P144" s="308"/>
      <c r="Q144" s="308"/>
      <c r="R144" s="309"/>
      <c r="S144" s="311" t="str">
        <f ca="1">IF(ISNUMBER(Y144),INDEX(회계장부!$E:$E,Y144,1),IF(Y144="월계","",IF(Y144="누계",INDEX(월별누계!$F:$F,MATCH(출력월,월별누계!$A:$A,0),1),"")))</f>
        <v/>
      </c>
      <c r="T144" s="311"/>
      <c r="U144" s="311"/>
      <c r="V144" s="310"/>
      <c r="W144" s="1">
        <v>139</v>
      </c>
      <c r="X144" s="1" t="str">
        <f ca="1">IFERROR(MATCH(W144,회계장부!$N:$N,0),"N/A")</f>
        <v>N/A</v>
      </c>
      <c r="Y144" s="1" t="str">
        <f t="shared" ca="1" si="5"/>
        <v>N/A</v>
      </c>
      <c r="Z144" s="1" t="str">
        <f t="shared" ca="1" si="4"/>
        <v>X</v>
      </c>
    </row>
    <row r="145" spans="1:26" ht="20.100000000000001" customHeight="1">
      <c r="A145" s="298" t="str">
        <f ca="1">IF(X145="N/A","",MONTH(INDEX(회계장부!$A:$A,X145,1)))</f>
        <v/>
      </c>
      <c r="B145" s="299" t="str">
        <f ca="1">IF(X145="N/A","",DAY(INDEX(회계장부!$A:$A,X145,1)))</f>
        <v/>
      </c>
      <c r="C145" s="325" t="str">
        <f ca="1">IF(ISNUMBER(Y145),INDEX(회계장부!$B:$B,Y145,1),IF(Y145="N/A","",Y145))</f>
        <v/>
      </c>
      <c r="D145" s="326"/>
      <c r="E145" s="326"/>
      <c r="F145" s="326"/>
      <c r="G145" s="326"/>
      <c r="H145" s="326"/>
      <c r="I145" s="326"/>
      <c r="J145" s="327"/>
      <c r="K145" s="307" t="str">
        <f ca="1">IF(ISNUMBER(Y145),TEXT(INDEX(회계장부!$C:$C,Y145,1),"#,###"),IF(Y145="월계",INDEX(월별누계!$B:$B,MATCH(출력월,월별누계!$A:$A,0),1),IF(Y145="누계",INDEX(월별누계!$D:$D,MATCH(출력월,월별누계!$A:$A,0),1),"")))</f>
        <v/>
      </c>
      <c r="L145" s="308"/>
      <c r="M145" s="308"/>
      <c r="N145" s="309"/>
      <c r="O145" s="310" t="str">
        <f ca="1">IF(ISNUMBER(Y145),TEXT(INDEX(회계장부!$D:$D,Y145,1),"#,####"),IF(Y145="월계",INDEX(월별누계!$C:$C,MATCH(출력월,월별누계!$A:$A,0),1),IF(Y145="누계",INDEX(월별누계!$E:$E,MATCH(출력월,월별누계!$A:$A,0),1),"")))</f>
        <v/>
      </c>
      <c r="P145" s="308"/>
      <c r="Q145" s="308"/>
      <c r="R145" s="309"/>
      <c r="S145" s="311" t="str">
        <f ca="1">IF(ISNUMBER(Y145),INDEX(회계장부!$E:$E,Y145,1),IF(Y145="월계","",IF(Y145="누계",INDEX(월별누계!$F:$F,MATCH(출력월,월별누계!$A:$A,0),1),"")))</f>
        <v/>
      </c>
      <c r="T145" s="311"/>
      <c r="U145" s="311"/>
      <c r="V145" s="310"/>
      <c r="W145" s="1">
        <v>140</v>
      </c>
      <c r="X145" s="1" t="str">
        <f ca="1">IFERROR(MATCH(W145,회계장부!$N:$N,0),"N/A")</f>
        <v>N/A</v>
      </c>
      <c r="Y145" s="1" t="str">
        <f t="shared" ca="1" si="5"/>
        <v>N/A</v>
      </c>
      <c r="Z145" s="1" t="str">
        <f t="shared" ca="1" si="4"/>
        <v>X</v>
      </c>
    </row>
    <row r="146" spans="1:26" ht="20.100000000000001" customHeight="1">
      <c r="A146" s="298" t="str">
        <f ca="1">IF(X146="N/A","",MONTH(INDEX(회계장부!$A:$A,X146,1)))</f>
        <v/>
      </c>
      <c r="B146" s="299" t="str">
        <f ca="1">IF(X146="N/A","",DAY(INDEX(회계장부!$A:$A,X146,1)))</f>
        <v/>
      </c>
      <c r="C146" s="325" t="str">
        <f ca="1">IF(ISNUMBER(Y146),INDEX(회계장부!$B:$B,Y146,1),IF(Y146="N/A","",Y146))</f>
        <v/>
      </c>
      <c r="D146" s="326"/>
      <c r="E146" s="326"/>
      <c r="F146" s="326"/>
      <c r="G146" s="326"/>
      <c r="H146" s="326"/>
      <c r="I146" s="326"/>
      <c r="J146" s="327"/>
      <c r="K146" s="307" t="str">
        <f ca="1">IF(ISNUMBER(Y146),TEXT(INDEX(회계장부!$C:$C,Y146,1),"#,###"),IF(Y146="월계",INDEX(월별누계!$B:$B,MATCH(출력월,월별누계!$A:$A,0),1),IF(Y146="누계",INDEX(월별누계!$D:$D,MATCH(출력월,월별누계!$A:$A,0),1),"")))</f>
        <v/>
      </c>
      <c r="L146" s="308"/>
      <c r="M146" s="308"/>
      <c r="N146" s="309"/>
      <c r="O146" s="310" t="str">
        <f ca="1">IF(ISNUMBER(Y146),TEXT(INDEX(회계장부!$D:$D,Y146,1),"#,####"),IF(Y146="월계",INDEX(월별누계!$C:$C,MATCH(출력월,월별누계!$A:$A,0),1),IF(Y146="누계",INDEX(월별누계!$E:$E,MATCH(출력월,월별누계!$A:$A,0),1),"")))</f>
        <v/>
      </c>
      <c r="P146" s="308"/>
      <c r="Q146" s="308"/>
      <c r="R146" s="309"/>
      <c r="S146" s="311" t="str">
        <f ca="1">IF(ISNUMBER(Y146),INDEX(회계장부!$E:$E,Y146,1),IF(Y146="월계","",IF(Y146="누계",INDEX(월별누계!$F:$F,MATCH(출력월,월별누계!$A:$A,0),1),"")))</f>
        <v/>
      </c>
      <c r="T146" s="311"/>
      <c r="U146" s="311"/>
      <c r="V146" s="310"/>
      <c r="W146" s="1">
        <v>141</v>
      </c>
      <c r="X146" s="1" t="str">
        <f ca="1">IFERROR(MATCH(W146,회계장부!$N:$N,0),"N/A")</f>
        <v>N/A</v>
      </c>
      <c r="Y146" s="1" t="str">
        <f t="shared" ca="1" si="5"/>
        <v>N/A</v>
      </c>
      <c r="Z146" s="1" t="str">
        <f t="shared" ca="1" si="4"/>
        <v>X</v>
      </c>
    </row>
    <row r="147" spans="1:26" ht="20.100000000000001" customHeight="1">
      <c r="A147" s="298" t="str">
        <f ca="1">IF(X147="N/A","",MONTH(INDEX(회계장부!$A:$A,X147,1)))</f>
        <v/>
      </c>
      <c r="B147" s="299" t="str">
        <f ca="1">IF(X147="N/A","",DAY(INDEX(회계장부!$A:$A,X147,1)))</f>
        <v/>
      </c>
      <c r="C147" s="325" t="str">
        <f ca="1">IF(ISNUMBER(Y147),INDEX(회계장부!$B:$B,Y147,1),IF(Y147="N/A","",Y147))</f>
        <v/>
      </c>
      <c r="D147" s="326"/>
      <c r="E147" s="326"/>
      <c r="F147" s="326"/>
      <c r="G147" s="326"/>
      <c r="H147" s="326"/>
      <c r="I147" s="326"/>
      <c r="J147" s="327"/>
      <c r="K147" s="307" t="str">
        <f ca="1">IF(ISNUMBER(Y147),TEXT(INDEX(회계장부!$C:$C,Y147,1),"#,###"),IF(Y147="월계",INDEX(월별누계!$B:$B,MATCH(출력월,월별누계!$A:$A,0),1),IF(Y147="누계",INDEX(월별누계!$D:$D,MATCH(출력월,월별누계!$A:$A,0),1),"")))</f>
        <v/>
      </c>
      <c r="L147" s="308"/>
      <c r="M147" s="308"/>
      <c r="N147" s="309"/>
      <c r="O147" s="310" t="str">
        <f ca="1">IF(ISNUMBER(Y147),TEXT(INDEX(회계장부!$D:$D,Y147,1),"#,####"),IF(Y147="월계",INDEX(월별누계!$C:$C,MATCH(출력월,월별누계!$A:$A,0),1),IF(Y147="누계",INDEX(월별누계!$E:$E,MATCH(출력월,월별누계!$A:$A,0),1),"")))</f>
        <v/>
      </c>
      <c r="P147" s="308"/>
      <c r="Q147" s="308"/>
      <c r="R147" s="309"/>
      <c r="S147" s="311" t="str">
        <f ca="1">IF(ISNUMBER(Y147),INDEX(회계장부!$E:$E,Y147,1),IF(Y147="월계","",IF(Y147="누계",INDEX(월별누계!$F:$F,MATCH(출력월,월별누계!$A:$A,0),1),"")))</f>
        <v/>
      </c>
      <c r="T147" s="311"/>
      <c r="U147" s="311"/>
      <c r="V147" s="310"/>
      <c r="W147" s="1">
        <v>142</v>
      </c>
      <c r="X147" s="1" t="str">
        <f ca="1">IFERROR(MATCH(W147,회계장부!$N:$N,0),"N/A")</f>
        <v>N/A</v>
      </c>
      <c r="Y147" s="1" t="str">
        <f t="shared" ca="1" si="5"/>
        <v>N/A</v>
      </c>
      <c r="Z147" s="1" t="str">
        <f t="shared" ca="1" si="4"/>
        <v>X</v>
      </c>
    </row>
    <row r="148" spans="1:26" ht="20.100000000000001" customHeight="1">
      <c r="A148" s="298" t="str">
        <f ca="1">IF(X148="N/A","",MONTH(INDEX(회계장부!$A:$A,X148,1)))</f>
        <v/>
      </c>
      <c r="B148" s="299" t="str">
        <f ca="1">IF(X148="N/A","",DAY(INDEX(회계장부!$A:$A,X148,1)))</f>
        <v/>
      </c>
      <c r="C148" s="325" t="str">
        <f ca="1">IF(ISNUMBER(Y148),INDEX(회계장부!$B:$B,Y148,1),IF(Y148="N/A","",Y148))</f>
        <v/>
      </c>
      <c r="D148" s="326"/>
      <c r="E148" s="326"/>
      <c r="F148" s="326"/>
      <c r="G148" s="326"/>
      <c r="H148" s="326"/>
      <c r="I148" s="326"/>
      <c r="J148" s="327"/>
      <c r="K148" s="307" t="str">
        <f ca="1">IF(ISNUMBER(Y148),TEXT(INDEX(회계장부!$C:$C,Y148,1),"#,###"),IF(Y148="월계",INDEX(월별누계!$B:$B,MATCH(출력월,월별누계!$A:$A,0),1),IF(Y148="누계",INDEX(월별누계!$D:$D,MATCH(출력월,월별누계!$A:$A,0),1),"")))</f>
        <v/>
      </c>
      <c r="L148" s="308"/>
      <c r="M148" s="308"/>
      <c r="N148" s="309"/>
      <c r="O148" s="310" t="str">
        <f ca="1">IF(ISNUMBER(Y148),TEXT(INDEX(회계장부!$D:$D,Y148,1),"#,####"),IF(Y148="월계",INDEX(월별누계!$C:$C,MATCH(출력월,월별누계!$A:$A,0),1),IF(Y148="누계",INDEX(월별누계!$E:$E,MATCH(출력월,월별누계!$A:$A,0),1),"")))</f>
        <v/>
      </c>
      <c r="P148" s="308"/>
      <c r="Q148" s="308"/>
      <c r="R148" s="309"/>
      <c r="S148" s="311" t="str">
        <f ca="1">IF(ISNUMBER(Y148),INDEX(회계장부!$E:$E,Y148,1),IF(Y148="월계","",IF(Y148="누계",INDEX(월별누계!$F:$F,MATCH(출력월,월별누계!$A:$A,0),1),"")))</f>
        <v/>
      </c>
      <c r="T148" s="311"/>
      <c r="U148" s="311"/>
      <c r="V148" s="310"/>
      <c r="W148" s="1">
        <v>143</v>
      </c>
      <c r="X148" s="1" t="str">
        <f ca="1">IFERROR(MATCH(W148,회계장부!$N:$N,0),"N/A")</f>
        <v>N/A</v>
      </c>
      <c r="Y148" s="1" t="str">
        <f t="shared" ca="1" si="5"/>
        <v>N/A</v>
      </c>
      <c r="Z148" s="1" t="str">
        <f t="shared" ca="1" si="4"/>
        <v>X</v>
      </c>
    </row>
    <row r="149" spans="1:26" ht="20.100000000000001" customHeight="1">
      <c r="A149" s="298" t="str">
        <f ca="1">IF(X149="N/A","",MONTH(INDEX(회계장부!$A:$A,X149,1)))</f>
        <v/>
      </c>
      <c r="B149" s="299" t="str">
        <f ca="1">IF(X149="N/A","",DAY(INDEX(회계장부!$A:$A,X149,1)))</f>
        <v/>
      </c>
      <c r="C149" s="325" t="str">
        <f ca="1">IF(ISNUMBER(Y149),INDEX(회계장부!$B:$B,Y149,1),IF(Y149="N/A","",Y149))</f>
        <v/>
      </c>
      <c r="D149" s="326"/>
      <c r="E149" s="326"/>
      <c r="F149" s="326"/>
      <c r="G149" s="326"/>
      <c r="H149" s="326"/>
      <c r="I149" s="326"/>
      <c r="J149" s="327"/>
      <c r="K149" s="307" t="str">
        <f ca="1">IF(ISNUMBER(Y149),TEXT(INDEX(회계장부!$C:$C,Y149,1),"#,###"),IF(Y149="월계",INDEX(월별누계!$B:$B,MATCH(출력월,월별누계!$A:$A,0),1),IF(Y149="누계",INDEX(월별누계!$D:$D,MATCH(출력월,월별누계!$A:$A,0),1),"")))</f>
        <v/>
      </c>
      <c r="L149" s="308"/>
      <c r="M149" s="308"/>
      <c r="N149" s="309"/>
      <c r="O149" s="310" t="str">
        <f ca="1">IF(ISNUMBER(Y149),TEXT(INDEX(회계장부!$D:$D,Y149,1),"#,####"),IF(Y149="월계",INDEX(월별누계!$C:$C,MATCH(출력월,월별누계!$A:$A,0),1),IF(Y149="누계",INDEX(월별누계!$E:$E,MATCH(출력월,월별누계!$A:$A,0),1),"")))</f>
        <v/>
      </c>
      <c r="P149" s="308"/>
      <c r="Q149" s="308"/>
      <c r="R149" s="309"/>
      <c r="S149" s="311" t="str">
        <f ca="1">IF(ISNUMBER(Y149),INDEX(회계장부!$E:$E,Y149,1),IF(Y149="월계","",IF(Y149="누계",INDEX(월별누계!$F:$F,MATCH(출력월,월별누계!$A:$A,0),1),"")))</f>
        <v/>
      </c>
      <c r="T149" s="311"/>
      <c r="U149" s="311"/>
      <c r="V149" s="310"/>
      <c r="W149" s="1">
        <v>144</v>
      </c>
      <c r="X149" s="1" t="str">
        <f ca="1">IFERROR(MATCH(W149,회계장부!$N:$N,0),"N/A")</f>
        <v>N/A</v>
      </c>
      <c r="Y149" s="1" t="str">
        <f t="shared" ca="1" si="5"/>
        <v>N/A</v>
      </c>
      <c r="Z149" s="1" t="str">
        <f t="shared" ca="1" si="4"/>
        <v>X</v>
      </c>
    </row>
    <row r="150" spans="1:26" ht="20.100000000000001" customHeight="1">
      <c r="A150" s="298" t="str">
        <f ca="1">IF(X150="N/A","",MONTH(INDEX(회계장부!$A:$A,X150,1)))</f>
        <v/>
      </c>
      <c r="B150" s="299" t="str">
        <f ca="1">IF(X150="N/A","",DAY(INDEX(회계장부!$A:$A,X150,1)))</f>
        <v/>
      </c>
      <c r="C150" s="325" t="str">
        <f ca="1">IF(ISNUMBER(Y150),INDEX(회계장부!$B:$B,Y150,1),IF(Y150="N/A","",Y150))</f>
        <v/>
      </c>
      <c r="D150" s="326"/>
      <c r="E150" s="326"/>
      <c r="F150" s="326"/>
      <c r="G150" s="326"/>
      <c r="H150" s="326"/>
      <c r="I150" s="326"/>
      <c r="J150" s="327"/>
      <c r="K150" s="307" t="str">
        <f ca="1">IF(ISNUMBER(Y150),TEXT(INDEX(회계장부!$C:$C,Y150,1),"#,###"),IF(Y150="월계",INDEX(월별누계!$B:$B,MATCH(출력월,월별누계!$A:$A,0),1),IF(Y150="누계",INDEX(월별누계!$D:$D,MATCH(출력월,월별누계!$A:$A,0),1),"")))</f>
        <v/>
      </c>
      <c r="L150" s="308"/>
      <c r="M150" s="308"/>
      <c r="N150" s="309"/>
      <c r="O150" s="310" t="str">
        <f ca="1">IF(ISNUMBER(Y150),TEXT(INDEX(회계장부!$D:$D,Y150,1),"#,####"),IF(Y150="월계",INDEX(월별누계!$C:$C,MATCH(출력월,월별누계!$A:$A,0),1),IF(Y150="누계",INDEX(월별누계!$E:$E,MATCH(출력월,월별누계!$A:$A,0),1),"")))</f>
        <v/>
      </c>
      <c r="P150" s="308"/>
      <c r="Q150" s="308"/>
      <c r="R150" s="309"/>
      <c r="S150" s="311" t="str">
        <f ca="1">IF(ISNUMBER(Y150),INDEX(회계장부!$E:$E,Y150,1),IF(Y150="월계","",IF(Y150="누계",INDEX(월별누계!$F:$F,MATCH(출력월,월별누계!$A:$A,0),1),"")))</f>
        <v/>
      </c>
      <c r="T150" s="311"/>
      <c r="U150" s="311"/>
      <c r="V150" s="310"/>
      <c r="W150" s="1">
        <v>145</v>
      </c>
      <c r="X150" s="1" t="str">
        <f ca="1">IFERROR(MATCH(W150,회계장부!$N:$N,0),"N/A")</f>
        <v>N/A</v>
      </c>
      <c r="Y150" s="1" t="str">
        <f t="shared" ca="1" si="5"/>
        <v>N/A</v>
      </c>
      <c r="Z150" s="1" t="str">
        <f t="shared" ca="1" si="4"/>
        <v>X</v>
      </c>
    </row>
    <row r="151" spans="1:26" ht="20.100000000000001" customHeight="1">
      <c r="A151" s="298" t="str">
        <f ca="1">IF(X151="N/A","",MONTH(INDEX(회계장부!$A:$A,X151,1)))</f>
        <v/>
      </c>
      <c r="B151" s="299" t="str">
        <f ca="1">IF(X151="N/A","",DAY(INDEX(회계장부!$A:$A,X151,1)))</f>
        <v/>
      </c>
      <c r="C151" s="325" t="str">
        <f ca="1">IF(ISNUMBER(Y151),INDEX(회계장부!$B:$B,Y151,1),IF(Y151="N/A","",Y151))</f>
        <v/>
      </c>
      <c r="D151" s="326"/>
      <c r="E151" s="326"/>
      <c r="F151" s="326"/>
      <c r="G151" s="326"/>
      <c r="H151" s="326"/>
      <c r="I151" s="326"/>
      <c r="J151" s="327"/>
      <c r="K151" s="307" t="str">
        <f ca="1">IF(ISNUMBER(Y151),TEXT(INDEX(회계장부!$C:$C,Y151,1),"#,###"),IF(Y151="월계",INDEX(월별누계!$B:$B,MATCH(출력월,월별누계!$A:$A,0),1),IF(Y151="누계",INDEX(월별누계!$D:$D,MATCH(출력월,월별누계!$A:$A,0),1),"")))</f>
        <v/>
      </c>
      <c r="L151" s="308"/>
      <c r="M151" s="308"/>
      <c r="N151" s="309"/>
      <c r="O151" s="310" t="str">
        <f ca="1">IF(ISNUMBER(Y151),TEXT(INDEX(회계장부!$D:$D,Y151,1),"#,####"),IF(Y151="월계",INDEX(월별누계!$C:$C,MATCH(출력월,월별누계!$A:$A,0),1),IF(Y151="누계",INDEX(월별누계!$E:$E,MATCH(출력월,월별누계!$A:$A,0),1),"")))</f>
        <v/>
      </c>
      <c r="P151" s="308"/>
      <c r="Q151" s="308"/>
      <c r="R151" s="309"/>
      <c r="S151" s="311" t="str">
        <f ca="1">IF(ISNUMBER(Y151),INDEX(회계장부!$E:$E,Y151,1),IF(Y151="월계","",IF(Y151="누계",INDEX(월별누계!$F:$F,MATCH(출력월,월별누계!$A:$A,0),1),"")))</f>
        <v/>
      </c>
      <c r="T151" s="311"/>
      <c r="U151" s="311"/>
      <c r="V151" s="310"/>
      <c r="W151" s="1">
        <v>146</v>
      </c>
      <c r="X151" s="1" t="str">
        <f ca="1">IFERROR(MATCH(W151,회계장부!$N:$N,0),"N/A")</f>
        <v>N/A</v>
      </c>
      <c r="Y151" s="1" t="str">
        <f t="shared" ca="1" si="5"/>
        <v>N/A</v>
      </c>
      <c r="Z151" s="1" t="str">
        <f t="shared" ca="1" si="4"/>
        <v>X</v>
      </c>
    </row>
    <row r="152" spans="1:26" ht="20.100000000000001" customHeight="1">
      <c r="A152" s="298" t="str">
        <f ca="1">IF(X152="N/A","",MONTH(INDEX(회계장부!$A:$A,X152,1)))</f>
        <v/>
      </c>
      <c r="B152" s="299" t="str">
        <f ca="1">IF(X152="N/A","",DAY(INDEX(회계장부!$A:$A,X152,1)))</f>
        <v/>
      </c>
      <c r="C152" s="325" t="str">
        <f ca="1">IF(ISNUMBER(Y152),INDEX(회계장부!$B:$B,Y152,1),IF(Y152="N/A","",Y152))</f>
        <v/>
      </c>
      <c r="D152" s="326"/>
      <c r="E152" s="326"/>
      <c r="F152" s="326"/>
      <c r="G152" s="326"/>
      <c r="H152" s="326"/>
      <c r="I152" s="326"/>
      <c r="J152" s="327"/>
      <c r="K152" s="307" t="str">
        <f ca="1">IF(ISNUMBER(Y152),TEXT(INDEX(회계장부!$C:$C,Y152,1),"#,###"),IF(Y152="월계",INDEX(월별누계!$B:$B,MATCH(출력월,월별누계!$A:$A,0),1),IF(Y152="누계",INDEX(월별누계!$D:$D,MATCH(출력월,월별누계!$A:$A,0),1),"")))</f>
        <v/>
      </c>
      <c r="L152" s="308"/>
      <c r="M152" s="308"/>
      <c r="N152" s="309"/>
      <c r="O152" s="310" t="str">
        <f ca="1">IF(ISNUMBER(Y152),TEXT(INDEX(회계장부!$D:$D,Y152,1),"#,####"),IF(Y152="월계",INDEX(월별누계!$C:$C,MATCH(출력월,월별누계!$A:$A,0),1),IF(Y152="누계",INDEX(월별누계!$E:$E,MATCH(출력월,월별누계!$A:$A,0),1),"")))</f>
        <v/>
      </c>
      <c r="P152" s="308"/>
      <c r="Q152" s="308"/>
      <c r="R152" s="309"/>
      <c r="S152" s="311" t="str">
        <f ca="1">IF(ISNUMBER(Y152),INDEX(회계장부!$E:$E,Y152,1),IF(Y152="월계","",IF(Y152="누계",INDEX(월별누계!$F:$F,MATCH(출력월,월별누계!$A:$A,0),1),"")))</f>
        <v/>
      </c>
      <c r="T152" s="311"/>
      <c r="U152" s="311"/>
      <c r="V152" s="310"/>
      <c r="W152" s="1">
        <v>147</v>
      </c>
      <c r="X152" s="1" t="str">
        <f ca="1">IFERROR(MATCH(W152,회계장부!$N:$N,0),"N/A")</f>
        <v>N/A</v>
      </c>
      <c r="Y152" s="1" t="str">
        <f t="shared" ca="1" si="5"/>
        <v>N/A</v>
      </c>
      <c r="Z152" s="1" t="str">
        <f t="shared" ca="1" si="4"/>
        <v>X</v>
      </c>
    </row>
    <row r="153" spans="1:26" ht="20.100000000000001" customHeight="1">
      <c r="A153" s="298" t="str">
        <f ca="1">IF(X153="N/A","",MONTH(INDEX(회계장부!$A:$A,X153,1)))</f>
        <v/>
      </c>
      <c r="B153" s="299" t="str">
        <f ca="1">IF(X153="N/A","",DAY(INDEX(회계장부!$A:$A,X153,1)))</f>
        <v/>
      </c>
      <c r="C153" s="325" t="str">
        <f ca="1">IF(ISNUMBER(Y153),INDEX(회계장부!$B:$B,Y153,1),IF(Y153="N/A","",Y153))</f>
        <v/>
      </c>
      <c r="D153" s="326"/>
      <c r="E153" s="326"/>
      <c r="F153" s="326"/>
      <c r="G153" s="326"/>
      <c r="H153" s="326"/>
      <c r="I153" s="326"/>
      <c r="J153" s="327"/>
      <c r="K153" s="307" t="str">
        <f ca="1">IF(ISNUMBER(Y153),TEXT(INDEX(회계장부!$C:$C,Y153,1),"#,###"),IF(Y153="월계",INDEX(월별누계!$B:$B,MATCH(출력월,월별누계!$A:$A,0),1),IF(Y153="누계",INDEX(월별누계!$D:$D,MATCH(출력월,월별누계!$A:$A,0),1),"")))</f>
        <v/>
      </c>
      <c r="L153" s="308"/>
      <c r="M153" s="308"/>
      <c r="N153" s="309"/>
      <c r="O153" s="310" t="str">
        <f ca="1">IF(ISNUMBER(Y153),TEXT(INDEX(회계장부!$D:$D,Y153,1),"#,####"),IF(Y153="월계",INDEX(월별누계!$C:$C,MATCH(출력월,월별누계!$A:$A,0),1),IF(Y153="누계",INDEX(월별누계!$E:$E,MATCH(출력월,월별누계!$A:$A,0),1),"")))</f>
        <v/>
      </c>
      <c r="P153" s="308"/>
      <c r="Q153" s="308"/>
      <c r="R153" s="309"/>
      <c r="S153" s="311" t="str">
        <f ca="1">IF(ISNUMBER(Y153),INDEX(회계장부!$E:$E,Y153,1),IF(Y153="월계","",IF(Y153="누계",INDEX(월별누계!$F:$F,MATCH(출력월,월별누계!$A:$A,0),1),"")))</f>
        <v/>
      </c>
      <c r="T153" s="311"/>
      <c r="U153" s="311"/>
      <c r="V153" s="310"/>
      <c r="W153" s="1">
        <v>148</v>
      </c>
      <c r="X153" s="1" t="str">
        <f ca="1">IFERROR(MATCH(W153,회계장부!$N:$N,0),"N/A")</f>
        <v>N/A</v>
      </c>
      <c r="Y153" s="1" t="str">
        <f t="shared" ca="1" si="5"/>
        <v>N/A</v>
      </c>
      <c r="Z153" s="1" t="str">
        <f t="shared" ca="1" si="4"/>
        <v>X</v>
      </c>
    </row>
    <row r="154" spans="1:26" ht="20.100000000000001" customHeight="1">
      <c r="A154" s="298" t="str">
        <f ca="1">IF(X154="N/A","",MONTH(INDEX(회계장부!$A:$A,X154,1)))</f>
        <v/>
      </c>
      <c r="B154" s="299" t="str">
        <f ca="1">IF(X154="N/A","",DAY(INDEX(회계장부!$A:$A,X154,1)))</f>
        <v/>
      </c>
      <c r="C154" s="325" t="str">
        <f ca="1">IF(ISNUMBER(Y154),INDEX(회계장부!$B:$B,Y154,1),IF(Y154="N/A","",Y154))</f>
        <v/>
      </c>
      <c r="D154" s="326"/>
      <c r="E154" s="326"/>
      <c r="F154" s="326"/>
      <c r="G154" s="326"/>
      <c r="H154" s="326"/>
      <c r="I154" s="326"/>
      <c r="J154" s="327"/>
      <c r="K154" s="307" t="str">
        <f ca="1">IF(ISNUMBER(Y154),TEXT(INDEX(회계장부!$C:$C,Y154,1),"#,###"),IF(Y154="월계",INDEX(월별누계!$B:$B,MATCH(출력월,월별누계!$A:$A,0),1),IF(Y154="누계",INDEX(월별누계!$D:$D,MATCH(출력월,월별누계!$A:$A,0),1),"")))</f>
        <v/>
      </c>
      <c r="L154" s="308"/>
      <c r="M154" s="308"/>
      <c r="N154" s="309"/>
      <c r="O154" s="310" t="str">
        <f ca="1">IF(ISNUMBER(Y154),TEXT(INDEX(회계장부!$D:$D,Y154,1),"#,####"),IF(Y154="월계",INDEX(월별누계!$C:$C,MATCH(출력월,월별누계!$A:$A,0),1),IF(Y154="누계",INDEX(월별누계!$E:$E,MATCH(출력월,월별누계!$A:$A,0),1),"")))</f>
        <v/>
      </c>
      <c r="P154" s="308"/>
      <c r="Q154" s="308"/>
      <c r="R154" s="309"/>
      <c r="S154" s="311" t="str">
        <f ca="1">IF(ISNUMBER(Y154),INDEX(회계장부!$E:$E,Y154,1),IF(Y154="월계","",IF(Y154="누계",INDEX(월별누계!$F:$F,MATCH(출력월,월별누계!$A:$A,0),1),"")))</f>
        <v/>
      </c>
      <c r="T154" s="311"/>
      <c r="U154" s="311"/>
      <c r="V154" s="310"/>
      <c r="W154" s="1">
        <v>149</v>
      </c>
      <c r="X154" s="1" t="str">
        <f ca="1">IFERROR(MATCH(W154,회계장부!$N:$N,0),"N/A")</f>
        <v>N/A</v>
      </c>
      <c r="Y154" s="1" t="str">
        <f t="shared" ca="1" si="5"/>
        <v>N/A</v>
      </c>
      <c r="Z154" s="1" t="str">
        <f t="shared" ca="1" si="4"/>
        <v>X</v>
      </c>
    </row>
    <row r="155" spans="1:26" ht="20.100000000000001" customHeight="1">
      <c r="A155" s="298" t="str">
        <f ca="1">IF(X155="N/A","",MONTH(INDEX(회계장부!$A:$A,X155,1)))</f>
        <v/>
      </c>
      <c r="B155" s="299" t="str">
        <f ca="1">IF(X155="N/A","",DAY(INDEX(회계장부!$A:$A,X155,1)))</f>
        <v/>
      </c>
      <c r="C155" s="325" t="str">
        <f ca="1">IF(ISNUMBER(Y155),INDEX(회계장부!$B:$B,Y155,1),IF(Y155="N/A","",Y155))</f>
        <v/>
      </c>
      <c r="D155" s="326"/>
      <c r="E155" s="326"/>
      <c r="F155" s="326"/>
      <c r="G155" s="326"/>
      <c r="H155" s="326"/>
      <c r="I155" s="326"/>
      <c r="J155" s="327"/>
      <c r="K155" s="307" t="str">
        <f ca="1">IF(ISNUMBER(Y155),TEXT(INDEX(회계장부!$C:$C,Y155,1),"#,###"),IF(Y155="월계",INDEX(월별누계!$B:$B,MATCH(출력월,월별누계!$A:$A,0),1),IF(Y155="누계",INDEX(월별누계!$D:$D,MATCH(출력월,월별누계!$A:$A,0),1),"")))</f>
        <v/>
      </c>
      <c r="L155" s="308"/>
      <c r="M155" s="308"/>
      <c r="N155" s="309"/>
      <c r="O155" s="310" t="str">
        <f ca="1">IF(ISNUMBER(Y155),TEXT(INDEX(회계장부!$D:$D,Y155,1),"#,####"),IF(Y155="월계",INDEX(월별누계!$C:$C,MATCH(출력월,월별누계!$A:$A,0),1),IF(Y155="누계",INDEX(월별누계!$E:$E,MATCH(출력월,월별누계!$A:$A,0),1),"")))</f>
        <v/>
      </c>
      <c r="P155" s="308"/>
      <c r="Q155" s="308"/>
      <c r="R155" s="309"/>
      <c r="S155" s="311" t="str">
        <f ca="1">IF(ISNUMBER(Y155),INDEX(회계장부!$E:$E,Y155,1),IF(Y155="월계","",IF(Y155="누계",INDEX(월별누계!$F:$F,MATCH(출력월,월별누계!$A:$A,0),1),"")))</f>
        <v/>
      </c>
      <c r="T155" s="311"/>
      <c r="U155" s="311"/>
      <c r="V155" s="310"/>
      <c r="W155" s="1">
        <v>150</v>
      </c>
      <c r="X155" s="1" t="str">
        <f ca="1">IFERROR(MATCH(W155,회계장부!$N:$N,0),"N/A")</f>
        <v>N/A</v>
      </c>
      <c r="Y155" s="1" t="str">
        <f t="shared" ca="1" si="5"/>
        <v>N/A</v>
      </c>
      <c r="Z155" s="1" t="str">
        <f t="shared" ca="1" si="4"/>
        <v>X</v>
      </c>
    </row>
    <row r="156" spans="1:26" ht="20.100000000000001" customHeight="1">
      <c r="A156" s="298" t="str">
        <f ca="1">IF(X156="N/A","",MONTH(INDEX(회계장부!$A:$A,X156,1)))</f>
        <v/>
      </c>
      <c r="B156" s="299" t="str">
        <f ca="1">IF(X156="N/A","",DAY(INDEX(회계장부!$A:$A,X156,1)))</f>
        <v/>
      </c>
      <c r="C156" s="325" t="str">
        <f ca="1">IF(ISNUMBER(Y156),INDEX(회계장부!$B:$B,Y156,1),IF(Y156="N/A","",Y156))</f>
        <v/>
      </c>
      <c r="D156" s="326"/>
      <c r="E156" s="326"/>
      <c r="F156" s="326"/>
      <c r="G156" s="326"/>
      <c r="H156" s="326"/>
      <c r="I156" s="326"/>
      <c r="J156" s="327"/>
      <c r="K156" s="307" t="str">
        <f ca="1">IF(ISNUMBER(Y156),TEXT(INDEX(회계장부!$C:$C,Y156,1),"#,###"),IF(Y156="월계",INDEX(월별누계!$B:$B,MATCH(출력월,월별누계!$A:$A,0),1),IF(Y156="누계",INDEX(월별누계!$D:$D,MATCH(출력월,월별누계!$A:$A,0),1),"")))</f>
        <v/>
      </c>
      <c r="L156" s="308"/>
      <c r="M156" s="308"/>
      <c r="N156" s="309"/>
      <c r="O156" s="310" t="str">
        <f ca="1">IF(ISNUMBER(Y156),TEXT(INDEX(회계장부!$D:$D,Y156,1),"#,####"),IF(Y156="월계",INDEX(월별누계!$C:$C,MATCH(출력월,월별누계!$A:$A,0),1),IF(Y156="누계",INDEX(월별누계!$E:$E,MATCH(출력월,월별누계!$A:$A,0),1),"")))</f>
        <v/>
      </c>
      <c r="P156" s="308"/>
      <c r="Q156" s="308"/>
      <c r="R156" s="309"/>
      <c r="S156" s="311" t="str">
        <f ca="1">IF(ISNUMBER(Y156),INDEX(회계장부!$E:$E,Y156,1),IF(Y156="월계","",IF(Y156="누계",INDEX(월별누계!$F:$F,MATCH(출력월,월별누계!$A:$A,0),1),"")))</f>
        <v/>
      </c>
      <c r="T156" s="311"/>
      <c r="U156" s="311"/>
      <c r="V156" s="310"/>
      <c r="W156" s="1">
        <v>151</v>
      </c>
      <c r="X156" s="1" t="str">
        <f ca="1">IFERROR(MATCH(W156,회계장부!$N:$N,0),"N/A")</f>
        <v>N/A</v>
      </c>
      <c r="Y156" s="1" t="str">
        <f t="shared" ca="1" si="5"/>
        <v>N/A</v>
      </c>
      <c r="Z156" s="1" t="str">
        <f t="shared" ca="1" si="4"/>
        <v>X</v>
      </c>
    </row>
    <row r="157" spans="1:26" ht="20.100000000000001" customHeight="1">
      <c r="A157" s="298" t="str">
        <f ca="1">IF(X157="N/A","",MONTH(INDEX(회계장부!$A:$A,X157,1)))</f>
        <v/>
      </c>
      <c r="B157" s="299" t="str">
        <f ca="1">IF(X157="N/A","",DAY(INDEX(회계장부!$A:$A,X157,1)))</f>
        <v/>
      </c>
      <c r="C157" s="325" t="str">
        <f ca="1">IF(ISNUMBER(Y157),INDEX(회계장부!$B:$B,Y157,1),IF(Y157="N/A","",Y157))</f>
        <v/>
      </c>
      <c r="D157" s="326"/>
      <c r="E157" s="326"/>
      <c r="F157" s="326"/>
      <c r="G157" s="326"/>
      <c r="H157" s="326"/>
      <c r="I157" s="326"/>
      <c r="J157" s="327"/>
      <c r="K157" s="307" t="str">
        <f ca="1">IF(ISNUMBER(Y157),TEXT(INDEX(회계장부!$C:$C,Y157,1),"#,###"),IF(Y157="월계",INDEX(월별누계!$B:$B,MATCH(출력월,월별누계!$A:$A,0),1),IF(Y157="누계",INDEX(월별누계!$D:$D,MATCH(출력월,월별누계!$A:$A,0),1),"")))</f>
        <v/>
      </c>
      <c r="L157" s="308"/>
      <c r="M157" s="308"/>
      <c r="N157" s="309"/>
      <c r="O157" s="310" t="str">
        <f ca="1">IF(ISNUMBER(Y157),TEXT(INDEX(회계장부!$D:$D,Y157,1),"#,####"),IF(Y157="월계",INDEX(월별누계!$C:$C,MATCH(출력월,월별누계!$A:$A,0),1),IF(Y157="누계",INDEX(월별누계!$E:$E,MATCH(출력월,월별누계!$A:$A,0),1),"")))</f>
        <v/>
      </c>
      <c r="P157" s="308"/>
      <c r="Q157" s="308"/>
      <c r="R157" s="309"/>
      <c r="S157" s="311" t="str">
        <f ca="1">IF(ISNUMBER(Y157),INDEX(회계장부!$E:$E,Y157,1),IF(Y157="월계","",IF(Y157="누계",INDEX(월별누계!$F:$F,MATCH(출력월,월별누계!$A:$A,0),1),"")))</f>
        <v/>
      </c>
      <c r="T157" s="311"/>
      <c r="U157" s="311"/>
      <c r="V157" s="310"/>
      <c r="W157" s="1">
        <v>152</v>
      </c>
      <c r="X157" s="1" t="str">
        <f ca="1">IFERROR(MATCH(W157,회계장부!$N:$N,0),"N/A")</f>
        <v>N/A</v>
      </c>
      <c r="Y157" s="1" t="str">
        <f t="shared" ca="1" si="5"/>
        <v>N/A</v>
      </c>
      <c r="Z157" s="1" t="str">
        <f t="shared" ca="1" si="4"/>
        <v>X</v>
      </c>
    </row>
    <row r="158" spans="1:26" ht="20.100000000000001" customHeight="1">
      <c r="A158" s="298" t="str">
        <f ca="1">IF(X158="N/A","",MONTH(INDEX(회계장부!$A:$A,X158,1)))</f>
        <v/>
      </c>
      <c r="B158" s="299" t="str">
        <f ca="1">IF(X158="N/A","",DAY(INDEX(회계장부!$A:$A,X158,1)))</f>
        <v/>
      </c>
      <c r="C158" s="325" t="str">
        <f ca="1">IF(ISNUMBER(Y158),INDEX(회계장부!$B:$B,Y158,1),IF(Y158="N/A","",Y158))</f>
        <v/>
      </c>
      <c r="D158" s="326"/>
      <c r="E158" s="326"/>
      <c r="F158" s="326"/>
      <c r="G158" s="326"/>
      <c r="H158" s="326"/>
      <c r="I158" s="326"/>
      <c r="J158" s="327"/>
      <c r="K158" s="307" t="str">
        <f ca="1">IF(ISNUMBER(Y158),TEXT(INDEX(회계장부!$C:$C,Y158,1),"#,###"),IF(Y158="월계",INDEX(월별누계!$B:$B,MATCH(출력월,월별누계!$A:$A,0),1),IF(Y158="누계",INDEX(월별누계!$D:$D,MATCH(출력월,월별누계!$A:$A,0),1),"")))</f>
        <v/>
      </c>
      <c r="L158" s="308"/>
      <c r="M158" s="308"/>
      <c r="N158" s="309"/>
      <c r="O158" s="310" t="str">
        <f ca="1">IF(ISNUMBER(Y158),TEXT(INDEX(회계장부!$D:$D,Y158,1),"#,####"),IF(Y158="월계",INDEX(월별누계!$C:$C,MATCH(출력월,월별누계!$A:$A,0),1),IF(Y158="누계",INDEX(월별누계!$E:$E,MATCH(출력월,월별누계!$A:$A,0),1),"")))</f>
        <v/>
      </c>
      <c r="P158" s="308"/>
      <c r="Q158" s="308"/>
      <c r="R158" s="309"/>
      <c r="S158" s="311" t="str">
        <f ca="1">IF(ISNUMBER(Y158),INDEX(회계장부!$E:$E,Y158,1),IF(Y158="월계","",IF(Y158="누계",INDEX(월별누계!$F:$F,MATCH(출력월,월별누계!$A:$A,0),1),"")))</f>
        <v/>
      </c>
      <c r="T158" s="311"/>
      <c r="U158" s="311"/>
      <c r="V158" s="310"/>
      <c r="W158" s="1">
        <v>153</v>
      </c>
      <c r="X158" s="1" t="str">
        <f ca="1">IFERROR(MATCH(W158,회계장부!$N:$N,0),"N/A")</f>
        <v>N/A</v>
      </c>
      <c r="Y158" s="1" t="str">
        <f t="shared" ca="1" si="5"/>
        <v>N/A</v>
      </c>
      <c r="Z158" s="1" t="str">
        <f t="shared" ca="1" si="4"/>
        <v>X</v>
      </c>
    </row>
    <row r="159" spans="1:26" ht="20.100000000000001" customHeight="1">
      <c r="A159" s="298" t="str">
        <f ca="1">IF(X159="N/A","",MONTH(INDEX(회계장부!$A:$A,X159,1)))</f>
        <v/>
      </c>
      <c r="B159" s="299" t="str">
        <f ca="1">IF(X159="N/A","",DAY(INDEX(회계장부!$A:$A,X159,1)))</f>
        <v/>
      </c>
      <c r="C159" s="325" t="str">
        <f ca="1">IF(ISNUMBER(Y159),INDEX(회계장부!$B:$B,Y159,1),IF(Y159="N/A","",Y159))</f>
        <v/>
      </c>
      <c r="D159" s="326"/>
      <c r="E159" s="326"/>
      <c r="F159" s="326"/>
      <c r="G159" s="326"/>
      <c r="H159" s="326"/>
      <c r="I159" s="326"/>
      <c r="J159" s="327"/>
      <c r="K159" s="307" t="str">
        <f ca="1">IF(ISNUMBER(Y159),TEXT(INDEX(회계장부!$C:$C,Y159,1),"#,###"),IF(Y159="월계",INDEX(월별누계!$B:$B,MATCH(출력월,월별누계!$A:$A,0),1),IF(Y159="누계",INDEX(월별누계!$D:$D,MATCH(출력월,월별누계!$A:$A,0),1),"")))</f>
        <v/>
      </c>
      <c r="L159" s="308"/>
      <c r="M159" s="308"/>
      <c r="N159" s="309"/>
      <c r="O159" s="310" t="str">
        <f ca="1">IF(ISNUMBER(Y159),TEXT(INDEX(회계장부!$D:$D,Y159,1),"#,####"),IF(Y159="월계",INDEX(월별누계!$C:$C,MATCH(출력월,월별누계!$A:$A,0),1),IF(Y159="누계",INDEX(월별누계!$E:$E,MATCH(출력월,월별누계!$A:$A,0),1),"")))</f>
        <v/>
      </c>
      <c r="P159" s="308"/>
      <c r="Q159" s="308"/>
      <c r="R159" s="309"/>
      <c r="S159" s="311" t="str">
        <f ca="1">IF(ISNUMBER(Y159),INDEX(회계장부!$E:$E,Y159,1),IF(Y159="월계","",IF(Y159="누계",INDEX(월별누계!$F:$F,MATCH(출력월,월별누계!$A:$A,0),1),"")))</f>
        <v/>
      </c>
      <c r="T159" s="311"/>
      <c r="U159" s="311"/>
      <c r="V159" s="310"/>
      <c r="W159" s="1">
        <v>154</v>
      </c>
      <c r="X159" s="1" t="str">
        <f ca="1">IFERROR(MATCH(W159,회계장부!$N:$N,0),"N/A")</f>
        <v>N/A</v>
      </c>
      <c r="Y159" s="1" t="str">
        <f t="shared" ca="1" si="5"/>
        <v>N/A</v>
      </c>
      <c r="Z159" s="1" t="str">
        <f t="shared" ca="1" si="4"/>
        <v>X</v>
      </c>
    </row>
    <row r="160" spans="1:26" ht="20.100000000000001" customHeight="1">
      <c r="A160" s="298" t="str">
        <f ca="1">IF(X160="N/A","",MONTH(INDEX(회계장부!$A:$A,X160,1)))</f>
        <v/>
      </c>
      <c r="B160" s="299" t="str">
        <f ca="1">IF(X160="N/A","",DAY(INDEX(회계장부!$A:$A,X160,1)))</f>
        <v/>
      </c>
      <c r="C160" s="325" t="str">
        <f ca="1">IF(ISNUMBER(Y160),INDEX(회계장부!$B:$B,Y160,1),IF(Y160="N/A","",Y160))</f>
        <v/>
      </c>
      <c r="D160" s="326"/>
      <c r="E160" s="326"/>
      <c r="F160" s="326"/>
      <c r="G160" s="326"/>
      <c r="H160" s="326"/>
      <c r="I160" s="326"/>
      <c r="J160" s="327"/>
      <c r="K160" s="307" t="str">
        <f ca="1">IF(ISNUMBER(Y160),TEXT(INDEX(회계장부!$C:$C,Y160,1),"#,###"),IF(Y160="월계",INDEX(월별누계!$B:$B,MATCH(출력월,월별누계!$A:$A,0),1),IF(Y160="누계",INDEX(월별누계!$D:$D,MATCH(출력월,월별누계!$A:$A,0),1),"")))</f>
        <v/>
      </c>
      <c r="L160" s="308"/>
      <c r="M160" s="308"/>
      <c r="N160" s="309"/>
      <c r="O160" s="310" t="str">
        <f ca="1">IF(ISNUMBER(Y160),TEXT(INDEX(회계장부!$D:$D,Y160,1),"#,####"),IF(Y160="월계",INDEX(월별누계!$C:$C,MATCH(출력월,월별누계!$A:$A,0),1),IF(Y160="누계",INDEX(월별누계!$E:$E,MATCH(출력월,월별누계!$A:$A,0),1),"")))</f>
        <v/>
      </c>
      <c r="P160" s="308"/>
      <c r="Q160" s="308"/>
      <c r="R160" s="309"/>
      <c r="S160" s="311" t="str">
        <f ca="1">IF(ISNUMBER(Y160),INDEX(회계장부!$E:$E,Y160,1),IF(Y160="월계","",IF(Y160="누계",INDEX(월별누계!$F:$F,MATCH(출력월,월별누계!$A:$A,0),1),"")))</f>
        <v/>
      </c>
      <c r="T160" s="311"/>
      <c r="U160" s="311"/>
      <c r="V160" s="310"/>
      <c r="W160" s="1">
        <v>155</v>
      </c>
      <c r="X160" s="1" t="str">
        <f ca="1">IFERROR(MATCH(W160,회계장부!$N:$N,0),"N/A")</f>
        <v>N/A</v>
      </c>
      <c r="Y160" s="1" t="str">
        <f t="shared" ca="1" si="5"/>
        <v>N/A</v>
      </c>
      <c r="Z160" s="1" t="str">
        <f t="shared" ca="1" si="4"/>
        <v>X</v>
      </c>
    </row>
    <row r="161" spans="1:26" ht="20.100000000000001" customHeight="1">
      <c r="A161" s="298" t="str">
        <f ca="1">IF(X161="N/A","",MONTH(INDEX(회계장부!$A:$A,X161,1)))</f>
        <v/>
      </c>
      <c r="B161" s="299" t="str">
        <f ca="1">IF(X161="N/A","",DAY(INDEX(회계장부!$A:$A,X161,1)))</f>
        <v/>
      </c>
      <c r="C161" s="325" t="str">
        <f ca="1">IF(ISNUMBER(Y161),INDEX(회계장부!$B:$B,Y161,1),IF(Y161="N/A","",Y161))</f>
        <v/>
      </c>
      <c r="D161" s="326"/>
      <c r="E161" s="326"/>
      <c r="F161" s="326"/>
      <c r="G161" s="326"/>
      <c r="H161" s="326"/>
      <c r="I161" s="326"/>
      <c r="J161" s="327"/>
      <c r="K161" s="307" t="str">
        <f ca="1">IF(ISNUMBER(Y161),TEXT(INDEX(회계장부!$C:$C,Y161,1),"#,###"),IF(Y161="월계",INDEX(월별누계!$B:$B,MATCH(출력월,월별누계!$A:$A,0),1),IF(Y161="누계",INDEX(월별누계!$D:$D,MATCH(출력월,월별누계!$A:$A,0),1),"")))</f>
        <v/>
      </c>
      <c r="L161" s="308"/>
      <c r="M161" s="308"/>
      <c r="N161" s="309"/>
      <c r="O161" s="310" t="str">
        <f ca="1">IF(ISNUMBER(Y161),TEXT(INDEX(회계장부!$D:$D,Y161,1),"#,####"),IF(Y161="월계",INDEX(월별누계!$C:$C,MATCH(출력월,월별누계!$A:$A,0),1),IF(Y161="누계",INDEX(월별누계!$E:$E,MATCH(출력월,월별누계!$A:$A,0),1),"")))</f>
        <v/>
      </c>
      <c r="P161" s="308"/>
      <c r="Q161" s="308"/>
      <c r="R161" s="309"/>
      <c r="S161" s="311" t="str">
        <f ca="1">IF(ISNUMBER(Y161),INDEX(회계장부!$E:$E,Y161,1),IF(Y161="월계","",IF(Y161="누계",INDEX(월별누계!$F:$F,MATCH(출력월,월별누계!$A:$A,0),1),"")))</f>
        <v/>
      </c>
      <c r="T161" s="311"/>
      <c r="U161" s="311"/>
      <c r="V161" s="310"/>
      <c r="W161" s="1">
        <v>156</v>
      </c>
      <c r="X161" s="1" t="str">
        <f ca="1">IFERROR(MATCH(W161,회계장부!$N:$N,0),"N/A")</f>
        <v>N/A</v>
      </c>
      <c r="Y161" s="1" t="str">
        <f t="shared" ca="1" si="5"/>
        <v>N/A</v>
      </c>
      <c r="Z161" s="1" t="str">
        <f t="shared" ca="1" si="4"/>
        <v>X</v>
      </c>
    </row>
    <row r="162" spans="1:26" ht="20.100000000000001" customHeight="1">
      <c r="A162" s="298" t="str">
        <f ca="1">IF(X162="N/A","",MONTH(INDEX(회계장부!$A:$A,X162,1)))</f>
        <v/>
      </c>
      <c r="B162" s="299" t="str">
        <f ca="1">IF(X162="N/A","",DAY(INDEX(회계장부!$A:$A,X162,1)))</f>
        <v/>
      </c>
      <c r="C162" s="325" t="str">
        <f ca="1">IF(ISNUMBER(Y162),INDEX(회계장부!$B:$B,Y162,1),IF(Y162="N/A","",Y162))</f>
        <v/>
      </c>
      <c r="D162" s="326"/>
      <c r="E162" s="326"/>
      <c r="F162" s="326"/>
      <c r="G162" s="326"/>
      <c r="H162" s="326"/>
      <c r="I162" s="326"/>
      <c r="J162" s="327"/>
      <c r="K162" s="307" t="str">
        <f ca="1">IF(ISNUMBER(Y162),TEXT(INDEX(회계장부!$C:$C,Y162,1),"#,###"),IF(Y162="월계",INDEX(월별누계!$B:$B,MATCH(출력월,월별누계!$A:$A,0),1),IF(Y162="누계",INDEX(월별누계!$D:$D,MATCH(출력월,월별누계!$A:$A,0),1),"")))</f>
        <v/>
      </c>
      <c r="L162" s="308"/>
      <c r="M162" s="308"/>
      <c r="N162" s="309"/>
      <c r="O162" s="310" t="str">
        <f ca="1">IF(ISNUMBER(Y162),TEXT(INDEX(회계장부!$D:$D,Y162,1),"#,####"),IF(Y162="월계",INDEX(월별누계!$C:$C,MATCH(출력월,월별누계!$A:$A,0),1),IF(Y162="누계",INDEX(월별누계!$E:$E,MATCH(출력월,월별누계!$A:$A,0),1),"")))</f>
        <v/>
      </c>
      <c r="P162" s="308"/>
      <c r="Q162" s="308"/>
      <c r="R162" s="309"/>
      <c r="S162" s="311" t="str">
        <f ca="1">IF(ISNUMBER(Y162),INDEX(회계장부!$E:$E,Y162,1),IF(Y162="월계","",IF(Y162="누계",INDEX(월별누계!$F:$F,MATCH(출력월,월별누계!$A:$A,0),1),"")))</f>
        <v/>
      </c>
      <c r="T162" s="311"/>
      <c r="U162" s="311"/>
      <c r="V162" s="310"/>
      <c r="W162" s="1">
        <v>157</v>
      </c>
      <c r="X162" s="1" t="str">
        <f ca="1">IFERROR(MATCH(W162,회계장부!$N:$N,0),"N/A")</f>
        <v>N/A</v>
      </c>
      <c r="Y162" s="1" t="str">
        <f t="shared" ca="1" si="5"/>
        <v>N/A</v>
      </c>
      <c r="Z162" s="1" t="str">
        <f t="shared" ca="1" si="4"/>
        <v>X</v>
      </c>
    </row>
    <row r="163" spans="1:26" ht="20.100000000000001" customHeight="1">
      <c r="A163" s="298" t="str">
        <f ca="1">IF(X163="N/A","",MONTH(INDEX(회계장부!$A:$A,X163,1)))</f>
        <v/>
      </c>
      <c r="B163" s="299" t="str">
        <f ca="1">IF(X163="N/A","",DAY(INDEX(회계장부!$A:$A,X163,1)))</f>
        <v/>
      </c>
      <c r="C163" s="325" t="str">
        <f ca="1">IF(ISNUMBER(Y163),INDEX(회계장부!$B:$B,Y163,1),IF(Y163="N/A","",Y163))</f>
        <v/>
      </c>
      <c r="D163" s="326"/>
      <c r="E163" s="326"/>
      <c r="F163" s="326"/>
      <c r="G163" s="326"/>
      <c r="H163" s="326"/>
      <c r="I163" s="326"/>
      <c r="J163" s="327"/>
      <c r="K163" s="307" t="str">
        <f ca="1">IF(ISNUMBER(Y163),TEXT(INDEX(회계장부!$C:$C,Y163,1),"#,###"),IF(Y163="월계",INDEX(월별누계!$B:$B,MATCH(출력월,월별누계!$A:$A,0),1),IF(Y163="누계",INDEX(월별누계!$D:$D,MATCH(출력월,월별누계!$A:$A,0),1),"")))</f>
        <v/>
      </c>
      <c r="L163" s="308"/>
      <c r="M163" s="308"/>
      <c r="N163" s="309"/>
      <c r="O163" s="310" t="str">
        <f ca="1">IF(ISNUMBER(Y163),TEXT(INDEX(회계장부!$D:$D,Y163,1),"#,####"),IF(Y163="월계",INDEX(월별누계!$C:$C,MATCH(출력월,월별누계!$A:$A,0),1),IF(Y163="누계",INDEX(월별누계!$E:$E,MATCH(출력월,월별누계!$A:$A,0),1),"")))</f>
        <v/>
      </c>
      <c r="P163" s="308"/>
      <c r="Q163" s="308"/>
      <c r="R163" s="309"/>
      <c r="S163" s="311" t="str">
        <f ca="1">IF(ISNUMBER(Y163),INDEX(회계장부!$E:$E,Y163,1),IF(Y163="월계","",IF(Y163="누계",INDEX(월별누계!$F:$F,MATCH(출력월,월별누계!$A:$A,0),1),"")))</f>
        <v/>
      </c>
      <c r="T163" s="311"/>
      <c r="U163" s="311"/>
      <c r="V163" s="310"/>
      <c r="W163" s="1">
        <v>158</v>
      </c>
      <c r="X163" s="1" t="str">
        <f ca="1">IFERROR(MATCH(W163,회계장부!$N:$N,0),"N/A")</f>
        <v>N/A</v>
      </c>
      <c r="Y163" s="1" t="str">
        <f t="shared" ca="1" si="5"/>
        <v>N/A</v>
      </c>
      <c r="Z163" s="1" t="str">
        <f t="shared" ca="1" si="4"/>
        <v>X</v>
      </c>
    </row>
    <row r="164" spans="1:26" ht="20.100000000000001" customHeight="1">
      <c r="A164" s="298" t="str">
        <f ca="1">IF(X164="N/A","",MONTH(INDEX(회계장부!$A:$A,X164,1)))</f>
        <v/>
      </c>
      <c r="B164" s="299" t="str">
        <f ca="1">IF(X164="N/A","",DAY(INDEX(회계장부!$A:$A,X164,1)))</f>
        <v/>
      </c>
      <c r="C164" s="325" t="str">
        <f ca="1">IF(ISNUMBER(Y164),INDEX(회계장부!$B:$B,Y164,1),IF(Y164="N/A","",Y164))</f>
        <v/>
      </c>
      <c r="D164" s="326"/>
      <c r="E164" s="326"/>
      <c r="F164" s="326"/>
      <c r="G164" s="326"/>
      <c r="H164" s="326"/>
      <c r="I164" s="326"/>
      <c r="J164" s="327"/>
      <c r="K164" s="307" t="str">
        <f ca="1">IF(ISNUMBER(Y164),TEXT(INDEX(회계장부!$C:$C,Y164,1),"#,###"),IF(Y164="월계",INDEX(월별누계!$B:$B,MATCH(출력월,월별누계!$A:$A,0),1),IF(Y164="누계",INDEX(월별누계!$D:$D,MATCH(출력월,월별누계!$A:$A,0),1),"")))</f>
        <v/>
      </c>
      <c r="L164" s="308"/>
      <c r="M164" s="308"/>
      <c r="N164" s="309"/>
      <c r="O164" s="310" t="str">
        <f ca="1">IF(ISNUMBER(Y164),TEXT(INDEX(회계장부!$D:$D,Y164,1),"#,####"),IF(Y164="월계",INDEX(월별누계!$C:$C,MATCH(출력월,월별누계!$A:$A,0),1),IF(Y164="누계",INDEX(월별누계!$E:$E,MATCH(출력월,월별누계!$A:$A,0),1),"")))</f>
        <v/>
      </c>
      <c r="P164" s="308"/>
      <c r="Q164" s="308"/>
      <c r="R164" s="309"/>
      <c r="S164" s="311" t="str">
        <f ca="1">IF(ISNUMBER(Y164),INDEX(회계장부!$E:$E,Y164,1),IF(Y164="월계","",IF(Y164="누계",INDEX(월별누계!$F:$F,MATCH(출력월,월별누계!$A:$A,0),1),"")))</f>
        <v/>
      </c>
      <c r="T164" s="311"/>
      <c r="U164" s="311"/>
      <c r="V164" s="310"/>
      <c r="W164" s="1">
        <v>159</v>
      </c>
      <c r="X164" s="1" t="str">
        <f ca="1">IFERROR(MATCH(W164,회계장부!$N:$N,0),"N/A")</f>
        <v>N/A</v>
      </c>
      <c r="Y164" s="1" t="str">
        <f t="shared" ca="1" si="5"/>
        <v>N/A</v>
      </c>
      <c r="Z164" s="1" t="str">
        <f t="shared" ca="1" si="4"/>
        <v>X</v>
      </c>
    </row>
    <row r="165" spans="1:26" ht="20.100000000000001" customHeight="1">
      <c r="A165" s="298" t="str">
        <f ca="1">IF(X165="N/A","",MONTH(INDEX(회계장부!$A:$A,X165,1)))</f>
        <v/>
      </c>
      <c r="B165" s="299" t="str">
        <f ca="1">IF(X165="N/A","",DAY(INDEX(회계장부!$A:$A,X165,1)))</f>
        <v/>
      </c>
      <c r="C165" s="325" t="str">
        <f ca="1">IF(ISNUMBER(Y165),INDEX(회계장부!$B:$B,Y165,1),IF(Y165="N/A","",Y165))</f>
        <v/>
      </c>
      <c r="D165" s="326"/>
      <c r="E165" s="326"/>
      <c r="F165" s="326"/>
      <c r="G165" s="326"/>
      <c r="H165" s="326"/>
      <c r="I165" s="326"/>
      <c r="J165" s="327"/>
      <c r="K165" s="307" t="str">
        <f ca="1">IF(ISNUMBER(Y165),TEXT(INDEX(회계장부!$C:$C,Y165,1),"#,###"),IF(Y165="월계",INDEX(월별누계!$B:$B,MATCH(출력월,월별누계!$A:$A,0),1),IF(Y165="누계",INDEX(월별누계!$D:$D,MATCH(출력월,월별누계!$A:$A,0),1),"")))</f>
        <v/>
      </c>
      <c r="L165" s="308"/>
      <c r="M165" s="308"/>
      <c r="N165" s="309"/>
      <c r="O165" s="310" t="str">
        <f ca="1">IF(ISNUMBER(Y165),TEXT(INDEX(회계장부!$D:$D,Y165,1),"#,####"),IF(Y165="월계",INDEX(월별누계!$C:$C,MATCH(출력월,월별누계!$A:$A,0),1),IF(Y165="누계",INDEX(월별누계!$E:$E,MATCH(출력월,월별누계!$A:$A,0),1),"")))</f>
        <v/>
      </c>
      <c r="P165" s="308"/>
      <c r="Q165" s="308"/>
      <c r="R165" s="309"/>
      <c r="S165" s="311" t="str">
        <f ca="1">IF(ISNUMBER(Y165),INDEX(회계장부!$E:$E,Y165,1),IF(Y165="월계","",IF(Y165="누계",INDEX(월별누계!$F:$F,MATCH(출력월,월별누계!$A:$A,0),1),"")))</f>
        <v/>
      </c>
      <c r="T165" s="311"/>
      <c r="U165" s="311"/>
      <c r="V165" s="310"/>
      <c r="W165" s="1">
        <v>160</v>
      </c>
      <c r="X165" s="1" t="str">
        <f ca="1">IFERROR(MATCH(W165,회계장부!$N:$N,0),"N/A")</f>
        <v>N/A</v>
      </c>
      <c r="Y165" s="1" t="str">
        <f t="shared" ca="1" si="5"/>
        <v>N/A</v>
      </c>
      <c r="Z165" s="1" t="str">
        <f t="shared" ca="1" si="4"/>
        <v>X</v>
      </c>
    </row>
    <row r="166" spans="1:26" ht="20.100000000000001" customHeight="1">
      <c r="A166" s="298" t="str">
        <f ca="1">IF(X166="N/A","",MONTH(INDEX(회계장부!$A:$A,X166,1)))</f>
        <v/>
      </c>
      <c r="B166" s="299" t="str">
        <f ca="1">IF(X166="N/A","",DAY(INDEX(회계장부!$A:$A,X166,1)))</f>
        <v/>
      </c>
      <c r="C166" s="325" t="str">
        <f ca="1">IF(ISNUMBER(Y166),INDEX(회계장부!$B:$B,Y166,1),IF(Y166="N/A","",Y166))</f>
        <v/>
      </c>
      <c r="D166" s="326"/>
      <c r="E166" s="326"/>
      <c r="F166" s="326"/>
      <c r="G166" s="326"/>
      <c r="H166" s="326"/>
      <c r="I166" s="326"/>
      <c r="J166" s="327"/>
      <c r="K166" s="307" t="str">
        <f ca="1">IF(ISNUMBER(Y166),TEXT(INDEX(회계장부!$C:$C,Y166,1),"#,###"),IF(Y166="월계",INDEX(월별누계!$B:$B,MATCH(출력월,월별누계!$A:$A,0),1),IF(Y166="누계",INDEX(월별누계!$D:$D,MATCH(출력월,월별누계!$A:$A,0),1),"")))</f>
        <v/>
      </c>
      <c r="L166" s="308"/>
      <c r="M166" s="308"/>
      <c r="N166" s="309"/>
      <c r="O166" s="310" t="str">
        <f ca="1">IF(ISNUMBER(Y166),TEXT(INDEX(회계장부!$D:$D,Y166,1),"#,####"),IF(Y166="월계",INDEX(월별누계!$C:$C,MATCH(출력월,월별누계!$A:$A,0),1),IF(Y166="누계",INDEX(월별누계!$E:$E,MATCH(출력월,월별누계!$A:$A,0),1),"")))</f>
        <v/>
      </c>
      <c r="P166" s="308"/>
      <c r="Q166" s="308"/>
      <c r="R166" s="309"/>
      <c r="S166" s="311" t="str">
        <f ca="1">IF(ISNUMBER(Y166),INDEX(회계장부!$E:$E,Y166,1),IF(Y166="월계","",IF(Y166="누계",INDEX(월별누계!$F:$F,MATCH(출력월,월별누계!$A:$A,0),1),"")))</f>
        <v/>
      </c>
      <c r="T166" s="311"/>
      <c r="U166" s="311"/>
      <c r="V166" s="310"/>
      <c r="W166" s="1">
        <v>161</v>
      </c>
      <c r="X166" s="1" t="str">
        <f ca="1">IFERROR(MATCH(W166,회계장부!$N:$N,0),"N/A")</f>
        <v>N/A</v>
      </c>
      <c r="Y166" s="1" t="str">
        <f t="shared" ca="1" si="5"/>
        <v>N/A</v>
      </c>
      <c r="Z166" s="1" t="str">
        <f t="shared" ca="1" si="4"/>
        <v>X</v>
      </c>
    </row>
    <row r="167" spans="1:26" ht="20.100000000000001" customHeight="1">
      <c r="A167" s="298" t="str">
        <f ca="1">IF(X167="N/A","",MONTH(INDEX(회계장부!$A:$A,X167,1)))</f>
        <v/>
      </c>
      <c r="B167" s="299" t="str">
        <f ca="1">IF(X167="N/A","",DAY(INDEX(회계장부!$A:$A,X167,1)))</f>
        <v/>
      </c>
      <c r="C167" s="325" t="str">
        <f ca="1">IF(ISNUMBER(Y167),INDEX(회계장부!$B:$B,Y167,1),IF(Y167="N/A","",Y167))</f>
        <v/>
      </c>
      <c r="D167" s="326"/>
      <c r="E167" s="326"/>
      <c r="F167" s="326"/>
      <c r="G167" s="326"/>
      <c r="H167" s="326"/>
      <c r="I167" s="326"/>
      <c r="J167" s="327"/>
      <c r="K167" s="307" t="str">
        <f ca="1">IF(ISNUMBER(Y167),TEXT(INDEX(회계장부!$C:$C,Y167,1),"#,###"),IF(Y167="월계",INDEX(월별누계!$B:$B,MATCH(출력월,월별누계!$A:$A,0),1),IF(Y167="누계",INDEX(월별누계!$D:$D,MATCH(출력월,월별누계!$A:$A,0),1),"")))</f>
        <v/>
      </c>
      <c r="L167" s="308"/>
      <c r="M167" s="308"/>
      <c r="N167" s="309"/>
      <c r="O167" s="310" t="str">
        <f ca="1">IF(ISNUMBER(Y167),TEXT(INDEX(회계장부!$D:$D,Y167,1),"#,####"),IF(Y167="월계",INDEX(월별누계!$C:$C,MATCH(출력월,월별누계!$A:$A,0),1),IF(Y167="누계",INDEX(월별누계!$E:$E,MATCH(출력월,월별누계!$A:$A,0),1),"")))</f>
        <v/>
      </c>
      <c r="P167" s="308"/>
      <c r="Q167" s="308"/>
      <c r="R167" s="309"/>
      <c r="S167" s="311" t="str">
        <f ca="1">IF(ISNUMBER(Y167),INDEX(회계장부!$E:$E,Y167,1),IF(Y167="월계","",IF(Y167="누계",INDEX(월별누계!$F:$F,MATCH(출력월,월별누계!$A:$A,0),1),"")))</f>
        <v/>
      </c>
      <c r="T167" s="311"/>
      <c r="U167" s="311"/>
      <c r="V167" s="310"/>
      <c r="W167" s="1">
        <v>162</v>
      </c>
      <c r="X167" s="1" t="str">
        <f ca="1">IFERROR(MATCH(W167,회계장부!$N:$N,0),"N/A")</f>
        <v>N/A</v>
      </c>
      <c r="Y167" s="1" t="str">
        <f t="shared" ca="1" si="5"/>
        <v>N/A</v>
      </c>
      <c r="Z167" s="1" t="str">
        <f t="shared" ca="1" si="4"/>
        <v>X</v>
      </c>
    </row>
    <row r="168" spans="1:26" ht="20.100000000000001" customHeight="1">
      <c r="A168" s="298" t="str">
        <f ca="1">IF(X168="N/A","",MONTH(INDEX(회계장부!$A:$A,X168,1)))</f>
        <v/>
      </c>
      <c r="B168" s="299" t="str">
        <f ca="1">IF(X168="N/A","",DAY(INDEX(회계장부!$A:$A,X168,1)))</f>
        <v/>
      </c>
      <c r="C168" s="325" t="str">
        <f ca="1">IF(ISNUMBER(Y168),INDEX(회계장부!$B:$B,Y168,1),IF(Y168="N/A","",Y168))</f>
        <v/>
      </c>
      <c r="D168" s="326"/>
      <c r="E168" s="326"/>
      <c r="F168" s="326"/>
      <c r="G168" s="326"/>
      <c r="H168" s="326"/>
      <c r="I168" s="326"/>
      <c r="J168" s="327"/>
      <c r="K168" s="307" t="str">
        <f ca="1">IF(ISNUMBER(Y168),TEXT(INDEX(회계장부!$C:$C,Y168,1),"#,###"),IF(Y168="월계",INDEX(월별누계!$B:$B,MATCH(출력월,월별누계!$A:$A,0),1),IF(Y168="누계",INDEX(월별누계!$D:$D,MATCH(출력월,월별누계!$A:$A,0),1),"")))</f>
        <v/>
      </c>
      <c r="L168" s="308"/>
      <c r="M168" s="308"/>
      <c r="N168" s="309"/>
      <c r="O168" s="310" t="str">
        <f ca="1">IF(ISNUMBER(Y168),TEXT(INDEX(회계장부!$D:$D,Y168,1),"#,####"),IF(Y168="월계",INDEX(월별누계!$C:$C,MATCH(출력월,월별누계!$A:$A,0),1),IF(Y168="누계",INDEX(월별누계!$E:$E,MATCH(출력월,월별누계!$A:$A,0),1),"")))</f>
        <v/>
      </c>
      <c r="P168" s="308"/>
      <c r="Q168" s="308"/>
      <c r="R168" s="309"/>
      <c r="S168" s="311" t="str">
        <f ca="1">IF(ISNUMBER(Y168),INDEX(회계장부!$E:$E,Y168,1),IF(Y168="월계","",IF(Y168="누계",INDEX(월별누계!$F:$F,MATCH(출력월,월별누계!$A:$A,0),1),"")))</f>
        <v/>
      </c>
      <c r="T168" s="311"/>
      <c r="U168" s="311"/>
      <c r="V168" s="310"/>
      <c r="W168" s="1">
        <v>163</v>
      </c>
      <c r="X168" s="1" t="str">
        <f ca="1">IFERROR(MATCH(W168,회계장부!$N:$N,0),"N/A")</f>
        <v>N/A</v>
      </c>
      <c r="Y168" s="1" t="str">
        <f t="shared" ca="1" si="5"/>
        <v>N/A</v>
      </c>
      <c r="Z168" s="1" t="str">
        <f t="shared" ca="1" si="4"/>
        <v>X</v>
      </c>
    </row>
    <row r="169" spans="1:26" ht="20.100000000000001" customHeight="1">
      <c r="A169" s="298" t="str">
        <f ca="1">IF(X169="N/A","",MONTH(INDEX(회계장부!$A:$A,X169,1)))</f>
        <v/>
      </c>
      <c r="B169" s="299" t="str">
        <f ca="1">IF(X169="N/A","",DAY(INDEX(회계장부!$A:$A,X169,1)))</f>
        <v/>
      </c>
      <c r="C169" s="325" t="str">
        <f ca="1">IF(ISNUMBER(Y169),INDEX(회계장부!$B:$B,Y169,1),IF(Y169="N/A","",Y169))</f>
        <v/>
      </c>
      <c r="D169" s="326"/>
      <c r="E169" s="326"/>
      <c r="F169" s="326"/>
      <c r="G169" s="326"/>
      <c r="H169" s="326"/>
      <c r="I169" s="326"/>
      <c r="J169" s="327"/>
      <c r="K169" s="307" t="str">
        <f ca="1">IF(ISNUMBER(Y169),TEXT(INDEX(회계장부!$C:$C,Y169,1),"#,###"),IF(Y169="월계",INDEX(월별누계!$B:$B,MATCH(출력월,월별누계!$A:$A,0),1),IF(Y169="누계",INDEX(월별누계!$D:$D,MATCH(출력월,월별누계!$A:$A,0),1),"")))</f>
        <v/>
      </c>
      <c r="L169" s="308"/>
      <c r="M169" s="308"/>
      <c r="N169" s="309"/>
      <c r="O169" s="310" t="str">
        <f ca="1">IF(ISNUMBER(Y169),TEXT(INDEX(회계장부!$D:$D,Y169,1),"#,####"),IF(Y169="월계",INDEX(월별누계!$C:$C,MATCH(출력월,월별누계!$A:$A,0),1),IF(Y169="누계",INDEX(월별누계!$E:$E,MATCH(출력월,월별누계!$A:$A,0),1),"")))</f>
        <v/>
      </c>
      <c r="P169" s="308"/>
      <c r="Q169" s="308"/>
      <c r="R169" s="309"/>
      <c r="S169" s="311" t="str">
        <f ca="1">IF(ISNUMBER(Y169),INDEX(회계장부!$E:$E,Y169,1),IF(Y169="월계","",IF(Y169="누계",INDEX(월별누계!$F:$F,MATCH(출력월,월별누계!$A:$A,0),1),"")))</f>
        <v/>
      </c>
      <c r="T169" s="311"/>
      <c r="U169" s="311"/>
      <c r="V169" s="310"/>
      <c r="W169" s="1">
        <v>164</v>
      </c>
      <c r="X169" s="1" t="str">
        <f ca="1">IFERROR(MATCH(W169,회계장부!$N:$N,0),"N/A")</f>
        <v>N/A</v>
      </c>
      <c r="Y169" s="1" t="str">
        <f t="shared" ca="1" si="5"/>
        <v>N/A</v>
      </c>
      <c r="Z169" s="1" t="str">
        <f t="shared" ca="1" si="4"/>
        <v>X</v>
      </c>
    </row>
    <row r="170" spans="1:26" ht="20.100000000000001" customHeight="1">
      <c r="A170" s="298" t="str">
        <f ca="1">IF(X170="N/A","",MONTH(INDEX(회계장부!$A:$A,X170,1)))</f>
        <v/>
      </c>
      <c r="B170" s="299" t="str">
        <f ca="1">IF(X170="N/A","",DAY(INDEX(회계장부!$A:$A,X170,1)))</f>
        <v/>
      </c>
      <c r="C170" s="325" t="str">
        <f ca="1">IF(ISNUMBER(Y170),INDEX(회계장부!$B:$B,Y170,1),IF(Y170="N/A","",Y170))</f>
        <v/>
      </c>
      <c r="D170" s="326"/>
      <c r="E170" s="326"/>
      <c r="F170" s="326"/>
      <c r="G170" s="326"/>
      <c r="H170" s="326"/>
      <c r="I170" s="326"/>
      <c r="J170" s="327"/>
      <c r="K170" s="307" t="str">
        <f ca="1">IF(ISNUMBER(Y170),TEXT(INDEX(회계장부!$C:$C,Y170,1),"#,###"),IF(Y170="월계",INDEX(월별누계!$B:$B,MATCH(출력월,월별누계!$A:$A,0),1),IF(Y170="누계",INDEX(월별누계!$D:$D,MATCH(출력월,월별누계!$A:$A,0),1),"")))</f>
        <v/>
      </c>
      <c r="L170" s="308"/>
      <c r="M170" s="308"/>
      <c r="N170" s="309"/>
      <c r="O170" s="310" t="str">
        <f ca="1">IF(ISNUMBER(Y170),TEXT(INDEX(회계장부!$D:$D,Y170,1),"#,####"),IF(Y170="월계",INDEX(월별누계!$C:$C,MATCH(출력월,월별누계!$A:$A,0),1),IF(Y170="누계",INDEX(월별누계!$E:$E,MATCH(출력월,월별누계!$A:$A,0),1),"")))</f>
        <v/>
      </c>
      <c r="P170" s="308"/>
      <c r="Q170" s="308"/>
      <c r="R170" s="309"/>
      <c r="S170" s="311" t="str">
        <f ca="1">IF(ISNUMBER(Y170),INDEX(회계장부!$E:$E,Y170,1),IF(Y170="월계","",IF(Y170="누계",INDEX(월별누계!$F:$F,MATCH(출력월,월별누계!$A:$A,0),1),"")))</f>
        <v/>
      </c>
      <c r="T170" s="311"/>
      <c r="U170" s="311"/>
      <c r="V170" s="310"/>
      <c r="W170" s="1">
        <v>165</v>
      </c>
      <c r="X170" s="1" t="str">
        <f ca="1">IFERROR(MATCH(W170,회계장부!$N:$N,0),"N/A")</f>
        <v>N/A</v>
      </c>
      <c r="Y170" s="1" t="str">
        <f t="shared" ca="1" si="5"/>
        <v>N/A</v>
      </c>
      <c r="Z170" s="1" t="str">
        <f t="shared" ca="1" si="4"/>
        <v>X</v>
      </c>
    </row>
    <row r="171" spans="1:26" ht="20.100000000000001" customHeight="1">
      <c r="A171" s="298" t="str">
        <f ca="1">IF(X171="N/A","",MONTH(INDEX(회계장부!$A:$A,X171,1)))</f>
        <v/>
      </c>
      <c r="B171" s="299" t="str">
        <f ca="1">IF(X171="N/A","",DAY(INDEX(회계장부!$A:$A,X171,1)))</f>
        <v/>
      </c>
      <c r="C171" s="325" t="str">
        <f ca="1">IF(ISNUMBER(Y171),INDEX(회계장부!$B:$B,Y171,1),IF(Y171="N/A","",Y171))</f>
        <v/>
      </c>
      <c r="D171" s="326"/>
      <c r="E171" s="326"/>
      <c r="F171" s="326"/>
      <c r="G171" s="326"/>
      <c r="H171" s="326"/>
      <c r="I171" s="326"/>
      <c r="J171" s="327"/>
      <c r="K171" s="307" t="str">
        <f ca="1">IF(ISNUMBER(Y171),TEXT(INDEX(회계장부!$C:$C,Y171,1),"#,###"),IF(Y171="월계",INDEX(월별누계!$B:$B,MATCH(출력월,월별누계!$A:$A,0),1),IF(Y171="누계",INDEX(월별누계!$D:$D,MATCH(출력월,월별누계!$A:$A,0),1),"")))</f>
        <v/>
      </c>
      <c r="L171" s="308"/>
      <c r="M171" s="308"/>
      <c r="N171" s="309"/>
      <c r="O171" s="310" t="str">
        <f ca="1">IF(ISNUMBER(Y171),TEXT(INDEX(회계장부!$D:$D,Y171,1),"#,####"),IF(Y171="월계",INDEX(월별누계!$C:$C,MATCH(출력월,월별누계!$A:$A,0),1),IF(Y171="누계",INDEX(월별누계!$E:$E,MATCH(출력월,월별누계!$A:$A,0),1),"")))</f>
        <v/>
      </c>
      <c r="P171" s="308"/>
      <c r="Q171" s="308"/>
      <c r="R171" s="309"/>
      <c r="S171" s="311" t="str">
        <f ca="1">IF(ISNUMBER(Y171),INDEX(회계장부!$E:$E,Y171,1),IF(Y171="월계","",IF(Y171="누계",INDEX(월별누계!$F:$F,MATCH(출력월,월별누계!$A:$A,0),1),"")))</f>
        <v/>
      </c>
      <c r="T171" s="311"/>
      <c r="U171" s="311"/>
      <c r="V171" s="310"/>
      <c r="W171" s="1">
        <v>166</v>
      </c>
      <c r="X171" s="1" t="str">
        <f ca="1">IFERROR(MATCH(W171,회계장부!$N:$N,0),"N/A")</f>
        <v>N/A</v>
      </c>
      <c r="Y171" s="1" t="str">
        <f t="shared" ca="1" si="5"/>
        <v>N/A</v>
      </c>
      <c r="Z171" s="1" t="str">
        <f t="shared" ca="1" si="4"/>
        <v>X</v>
      </c>
    </row>
    <row r="172" spans="1:26" ht="20.100000000000001" customHeight="1">
      <c r="A172" s="298" t="str">
        <f ca="1">IF(X172="N/A","",MONTH(INDEX(회계장부!$A:$A,X172,1)))</f>
        <v/>
      </c>
      <c r="B172" s="299" t="str">
        <f ca="1">IF(X172="N/A","",DAY(INDEX(회계장부!$A:$A,X172,1)))</f>
        <v/>
      </c>
      <c r="C172" s="325" t="str">
        <f ca="1">IF(ISNUMBER(Y172),INDEX(회계장부!$B:$B,Y172,1),IF(Y172="N/A","",Y172))</f>
        <v/>
      </c>
      <c r="D172" s="326"/>
      <c r="E172" s="326"/>
      <c r="F172" s="326"/>
      <c r="G172" s="326"/>
      <c r="H172" s="326"/>
      <c r="I172" s="326"/>
      <c r="J172" s="327"/>
      <c r="K172" s="307" t="str">
        <f ca="1">IF(ISNUMBER(Y172),TEXT(INDEX(회계장부!$C:$C,Y172,1),"#,###"),IF(Y172="월계",INDEX(월별누계!$B:$B,MATCH(출력월,월별누계!$A:$A,0),1),IF(Y172="누계",INDEX(월별누계!$D:$D,MATCH(출력월,월별누계!$A:$A,0),1),"")))</f>
        <v/>
      </c>
      <c r="L172" s="308"/>
      <c r="M172" s="308"/>
      <c r="N172" s="309"/>
      <c r="O172" s="310" t="str">
        <f ca="1">IF(ISNUMBER(Y172),TEXT(INDEX(회계장부!$D:$D,Y172,1),"#,####"),IF(Y172="월계",INDEX(월별누계!$C:$C,MATCH(출력월,월별누계!$A:$A,0),1),IF(Y172="누계",INDEX(월별누계!$E:$E,MATCH(출력월,월별누계!$A:$A,0),1),"")))</f>
        <v/>
      </c>
      <c r="P172" s="308"/>
      <c r="Q172" s="308"/>
      <c r="R172" s="309"/>
      <c r="S172" s="311" t="str">
        <f ca="1">IF(ISNUMBER(Y172),INDEX(회계장부!$E:$E,Y172,1),IF(Y172="월계","",IF(Y172="누계",INDEX(월별누계!$F:$F,MATCH(출력월,월별누계!$A:$A,0),1),"")))</f>
        <v/>
      </c>
      <c r="T172" s="311"/>
      <c r="U172" s="311"/>
      <c r="V172" s="310"/>
      <c r="W172" s="1">
        <v>167</v>
      </c>
      <c r="X172" s="1" t="str">
        <f ca="1">IFERROR(MATCH(W172,회계장부!$N:$N,0),"N/A")</f>
        <v>N/A</v>
      </c>
      <c r="Y172" s="1" t="str">
        <f t="shared" ca="1" si="5"/>
        <v>N/A</v>
      </c>
      <c r="Z172" s="1" t="str">
        <f t="shared" ca="1" si="4"/>
        <v>X</v>
      </c>
    </row>
    <row r="173" spans="1:26" ht="20.100000000000001" customHeight="1">
      <c r="A173" s="298" t="str">
        <f ca="1">IF(X173="N/A","",MONTH(INDEX(회계장부!$A:$A,X173,1)))</f>
        <v/>
      </c>
      <c r="B173" s="299" t="str">
        <f ca="1">IF(X173="N/A","",DAY(INDEX(회계장부!$A:$A,X173,1)))</f>
        <v/>
      </c>
      <c r="C173" s="325" t="str">
        <f ca="1">IF(ISNUMBER(Y173),INDEX(회계장부!$B:$B,Y173,1),IF(Y173="N/A","",Y173))</f>
        <v/>
      </c>
      <c r="D173" s="326"/>
      <c r="E173" s="326"/>
      <c r="F173" s="326"/>
      <c r="G173" s="326"/>
      <c r="H173" s="326"/>
      <c r="I173" s="326"/>
      <c r="J173" s="327"/>
      <c r="K173" s="307" t="str">
        <f ca="1">IF(ISNUMBER(Y173),TEXT(INDEX(회계장부!$C:$C,Y173,1),"#,###"),IF(Y173="월계",INDEX(월별누계!$B:$B,MATCH(출력월,월별누계!$A:$A,0),1),IF(Y173="누계",INDEX(월별누계!$D:$D,MATCH(출력월,월별누계!$A:$A,0),1),"")))</f>
        <v/>
      </c>
      <c r="L173" s="308"/>
      <c r="M173" s="308"/>
      <c r="N173" s="309"/>
      <c r="O173" s="310" t="str">
        <f ca="1">IF(ISNUMBER(Y173),TEXT(INDEX(회계장부!$D:$D,Y173,1),"#,####"),IF(Y173="월계",INDEX(월별누계!$C:$C,MATCH(출력월,월별누계!$A:$A,0),1),IF(Y173="누계",INDEX(월별누계!$E:$E,MATCH(출력월,월별누계!$A:$A,0),1),"")))</f>
        <v/>
      </c>
      <c r="P173" s="308"/>
      <c r="Q173" s="308"/>
      <c r="R173" s="309"/>
      <c r="S173" s="311" t="str">
        <f ca="1">IF(ISNUMBER(Y173),INDEX(회계장부!$E:$E,Y173,1),IF(Y173="월계","",IF(Y173="누계",INDEX(월별누계!$F:$F,MATCH(출력월,월별누계!$A:$A,0),1),"")))</f>
        <v/>
      </c>
      <c r="T173" s="311"/>
      <c r="U173" s="311"/>
      <c r="V173" s="310"/>
      <c r="W173" s="1">
        <v>168</v>
      </c>
      <c r="X173" s="1" t="str">
        <f ca="1">IFERROR(MATCH(W173,회계장부!$N:$N,0),"N/A")</f>
        <v>N/A</v>
      </c>
      <c r="Y173" s="1" t="str">
        <f t="shared" ca="1" si="5"/>
        <v>N/A</v>
      </c>
      <c r="Z173" s="1" t="str">
        <f t="shared" ca="1" si="4"/>
        <v>X</v>
      </c>
    </row>
    <row r="174" spans="1:26" ht="20.100000000000001" customHeight="1">
      <c r="A174" s="298" t="str">
        <f ca="1">IF(X174="N/A","",MONTH(INDEX(회계장부!$A:$A,X174,1)))</f>
        <v/>
      </c>
      <c r="B174" s="299" t="str">
        <f ca="1">IF(X174="N/A","",DAY(INDEX(회계장부!$A:$A,X174,1)))</f>
        <v/>
      </c>
      <c r="C174" s="325" t="str">
        <f ca="1">IF(ISNUMBER(Y174),INDEX(회계장부!$B:$B,Y174,1),IF(Y174="N/A","",Y174))</f>
        <v/>
      </c>
      <c r="D174" s="326"/>
      <c r="E174" s="326"/>
      <c r="F174" s="326"/>
      <c r="G174" s="326"/>
      <c r="H174" s="326"/>
      <c r="I174" s="326"/>
      <c r="J174" s="327"/>
      <c r="K174" s="307" t="str">
        <f ca="1">IF(ISNUMBER(Y174),TEXT(INDEX(회계장부!$C:$C,Y174,1),"#,###"),IF(Y174="월계",INDEX(월별누계!$B:$B,MATCH(출력월,월별누계!$A:$A,0),1),IF(Y174="누계",INDEX(월별누계!$D:$D,MATCH(출력월,월별누계!$A:$A,0),1),"")))</f>
        <v/>
      </c>
      <c r="L174" s="308"/>
      <c r="M174" s="308"/>
      <c r="N174" s="309"/>
      <c r="O174" s="310" t="str">
        <f ca="1">IF(ISNUMBER(Y174),TEXT(INDEX(회계장부!$D:$D,Y174,1),"#,####"),IF(Y174="월계",INDEX(월별누계!$C:$C,MATCH(출력월,월별누계!$A:$A,0),1),IF(Y174="누계",INDEX(월별누계!$E:$E,MATCH(출력월,월별누계!$A:$A,0),1),"")))</f>
        <v/>
      </c>
      <c r="P174" s="308"/>
      <c r="Q174" s="308"/>
      <c r="R174" s="309"/>
      <c r="S174" s="311" t="str">
        <f ca="1">IF(ISNUMBER(Y174),INDEX(회계장부!$E:$E,Y174,1),IF(Y174="월계","",IF(Y174="누계",INDEX(월별누계!$F:$F,MATCH(출력월,월별누계!$A:$A,0),1),"")))</f>
        <v/>
      </c>
      <c r="T174" s="311"/>
      <c r="U174" s="311"/>
      <c r="V174" s="310"/>
      <c r="W174" s="1">
        <v>169</v>
      </c>
      <c r="X174" s="1" t="str">
        <f ca="1">IFERROR(MATCH(W174,회계장부!$N:$N,0),"N/A")</f>
        <v>N/A</v>
      </c>
      <c r="Y174" s="1" t="str">
        <f t="shared" ca="1" si="5"/>
        <v>N/A</v>
      </c>
      <c r="Z174" s="1" t="str">
        <f t="shared" ca="1" si="4"/>
        <v>X</v>
      </c>
    </row>
    <row r="175" spans="1:26" ht="20.100000000000001" customHeight="1">
      <c r="A175" s="298" t="str">
        <f ca="1">IF(X175="N/A","",MONTH(INDEX(회계장부!$A:$A,X175,1)))</f>
        <v/>
      </c>
      <c r="B175" s="299" t="str">
        <f ca="1">IF(X175="N/A","",DAY(INDEX(회계장부!$A:$A,X175,1)))</f>
        <v/>
      </c>
      <c r="C175" s="325" t="str">
        <f ca="1">IF(ISNUMBER(Y175),INDEX(회계장부!$B:$B,Y175,1),IF(Y175="N/A","",Y175))</f>
        <v/>
      </c>
      <c r="D175" s="326"/>
      <c r="E175" s="326"/>
      <c r="F175" s="326"/>
      <c r="G175" s="326"/>
      <c r="H175" s="326"/>
      <c r="I175" s="326"/>
      <c r="J175" s="327"/>
      <c r="K175" s="307" t="str">
        <f ca="1">IF(ISNUMBER(Y175),TEXT(INDEX(회계장부!$C:$C,Y175,1),"#,###"),IF(Y175="월계",INDEX(월별누계!$B:$B,MATCH(출력월,월별누계!$A:$A,0),1),IF(Y175="누계",INDEX(월별누계!$D:$D,MATCH(출력월,월별누계!$A:$A,0),1),"")))</f>
        <v/>
      </c>
      <c r="L175" s="308"/>
      <c r="M175" s="308"/>
      <c r="N175" s="309"/>
      <c r="O175" s="310" t="str">
        <f ca="1">IF(ISNUMBER(Y175),TEXT(INDEX(회계장부!$D:$D,Y175,1),"#,####"),IF(Y175="월계",INDEX(월별누계!$C:$C,MATCH(출력월,월별누계!$A:$A,0),1),IF(Y175="누계",INDEX(월별누계!$E:$E,MATCH(출력월,월별누계!$A:$A,0),1),"")))</f>
        <v/>
      </c>
      <c r="P175" s="308"/>
      <c r="Q175" s="308"/>
      <c r="R175" s="309"/>
      <c r="S175" s="311" t="str">
        <f ca="1">IF(ISNUMBER(Y175),INDEX(회계장부!$E:$E,Y175,1),IF(Y175="월계","",IF(Y175="누계",INDEX(월별누계!$F:$F,MATCH(출력월,월별누계!$A:$A,0),1),"")))</f>
        <v/>
      </c>
      <c r="T175" s="311"/>
      <c r="U175" s="311"/>
      <c r="V175" s="310"/>
      <c r="W175" s="1">
        <v>170</v>
      </c>
      <c r="X175" s="1" t="str">
        <f ca="1">IFERROR(MATCH(W175,회계장부!$N:$N,0),"N/A")</f>
        <v>N/A</v>
      </c>
      <c r="Y175" s="1" t="str">
        <f t="shared" ca="1" si="5"/>
        <v>N/A</v>
      </c>
      <c r="Z175" s="1" t="str">
        <f t="shared" ca="1" si="4"/>
        <v>X</v>
      </c>
    </row>
    <row r="176" spans="1:26" ht="20.100000000000001" customHeight="1">
      <c r="A176" s="298" t="str">
        <f ca="1">IF(X176="N/A","",MONTH(INDEX(회계장부!$A:$A,X176,1)))</f>
        <v/>
      </c>
      <c r="B176" s="299" t="str">
        <f ca="1">IF(X176="N/A","",DAY(INDEX(회계장부!$A:$A,X176,1)))</f>
        <v/>
      </c>
      <c r="C176" s="325" t="str">
        <f ca="1">IF(ISNUMBER(Y176),INDEX(회계장부!$B:$B,Y176,1),IF(Y176="N/A","",Y176))</f>
        <v/>
      </c>
      <c r="D176" s="326"/>
      <c r="E176" s="326"/>
      <c r="F176" s="326"/>
      <c r="G176" s="326"/>
      <c r="H176" s="326"/>
      <c r="I176" s="326"/>
      <c r="J176" s="327"/>
      <c r="K176" s="307" t="str">
        <f ca="1">IF(ISNUMBER(Y176),TEXT(INDEX(회계장부!$C:$C,Y176,1),"#,###"),IF(Y176="월계",INDEX(월별누계!$B:$B,MATCH(출력월,월별누계!$A:$A,0),1),IF(Y176="누계",INDEX(월별누계!$D:$D,MATCH(출력월,월별누계!$A:$A,0),1),"")))</f>
        <v/>
      </c>
      <c r="L176" s="308"/>
      <c r="M176" s="308"/>
      <c r="N176" s="309"/>
      <c r="O176" s="310" t="str">
        <f ca="1">IF(ISNUMBER(Y176),TEXT(INDEX(회계장부!$D:$D,Y176,1),"#,####"),IF(Y176="월계",INDEX(월별누계!$C:$C,MATCH(출력월,월별누계!$A:$A,0),1),IF(Y176="누계",INDEX(월별누계!$E:$E,MATCH(출력월,월별누계!$A:$A,0),1),"")))</f>
        <v/>
      </c>
      <c r="P176" s="308"/>
      <c r="Q176" s="308"/>
      <c r="R176" s="309"/>
      <c r="S176" s="311" t="str">
        <f ca="1">IF(ISNUMBER(Y176),INDEX(회계장부!$E:$E,Y176,1),IF(Y176="월계","",IF(Y176="누계",INDEX(월별누계!$F:$F,MATCH(출력월,월별누계!$A:$A,0),1),"")))</f>
        <v/>
      </c>
      <c r="T176" s="311"/>
      <c r="U176" s="311"/>
      <c r="V176" s="310"/>
      <c r="W176" s="1">
        <v>171</v>
      </c>
      <c r="X176" s="1" t="str">
        <f ca="1">IFERROR(MATCH(W176,회계장부!$N:$N,0),"N/A")</f>
        <v>N/A</v>
      </c>
      <c r="Y176" s="1" t="str">
        <f t="shared" ca="1" si="5"/>
        <v>N/A</v>
      </c>
      <c r="Z176" s="1" t="str">
        <f t="shared" ca="1" si="4"/>
        <v>X</v>
      </c>
    </row>
    <row r="177" spans="1:26" ht="20.100000000000001" customHeight="1">
      <c r="A177" s="298" t="str">
        <f ca="1">IF(X177="N/A","",MONTH(INDEX(회계장부!$A:$A,X177,1)))</f>
        <v/>
      </c>
      <c r="B177" s="299" t="str">
        <f ca="1">IF(X177="N/A","",DAY(INDEX(회계장부!$A:$A,X177,1)))</f>
        <v/>
      </c>
      <c r="C177" s="325" t="str">
        <f ca="1">IF(ISNUMBER(Y177),INDEX(회계장부!$B:$B,Y177,1),IF(Y177="N/A","",Y177))</f>
        <v/>
      </c>
      <c r="D177" s="326"/>
      <c r="E177" s="326"/>
      <c r="F177" s="326"/>
      <c r="G177" s="326"/>
      <c r="H177" s="326"/>
      <c r="I177" s="326"/>
      <c r="J177" s="327"/>
      <c r="K177" s="307" t="str">
        <f ca="1">IF(ISNUMBER(Y177),TEXT(INDEX(회계장부!$C:$C,Y177,1),"#,###"),IF(Y177="월계",INDEX(월별누계!$B:$B,MATCH(출력월,월별누계!$A:$A,0),1),IF(Y177="누계",INDEX(월별누계!$D:$D,MATCH(출력월,월별누계!$A:$A,0),1),"")))</f>
        <v/>
      </c>
      <c r="L177" s="308"/>
      <c r="M177" s="308"/>
      <c r="N177" s="309"/>
      <c r="O177" s="310" t="str">
        <f ca="1">IF(ISNUMBER(Y177),TEXT(INDEX(회계장부!$D:$D,Y177,1),"#,####"),IF(Y177="월계",INDEX(월별누계!$C:$C,MATCH(출력월,월별누계!$A:$A,0),1),IF(Y177="누계",INDEX(월별누계!$E:$E,MATCH(출력월,월별누계!$A:$A,0),1),"")))</f>
        <v/>
      </c>
      <c r="P177" s="308"/>
      <c r="Q177" s="308"/>
      <c r="R177" s="309"/>
      <c r="S177" s="311" t="str">
        <f ca="1">IF(ISNUMBER(Y177),INDEX(회계장부!$E:$E,Y177,1),IF(Y177="월계","",IF(Y177="누계",INDEX(월별누계!$F:$F,MATCH(출력월,월별누계!$A:$A,0),1),"")))</f>
        <v/>
      </c>
      <c r="T177" s="311"/>
      <c r="U177" s="311"/>
      <c r="V177" s="310"/>
      <c r="W177" s="1">
        <v>172</v>
      </c>
      <c r="X177" s="1" t="str">
        <f ca="1">IFERROR(MATCH(W177,회계장부!$N:$N,0),"N/A")</f>
        <v>N/A</v>
      </c>
      <c r="Y177" s="1" t="str">
        <f t="shared" ca="1" si="5"/>
        <v>N/A</v>
      </c>
      <c r="Z177" s="1" t="str">
        <f t="shared" ca="1" si="4"/>
        <v>X</v>
      </c>
    </row>
    <row r="178" spans="1:26" ht="20.100000000000001" customHeight="1">
      <c r="A178" s="298" t="str">
        <f ca="1">IF(X178="N/A","",MONTH(INDEX(회계장부!$A:$A,X178,1)))</f>
        <v/>
      </c>
      <c r="B178" s="299" t="str">
        <f ca="1">IF(X178="N/A","",DAY(INDEX(회계장부!$A:$A,X178,1)))</f>
        <v/>
      </c>
      <c r="C178" s="325" t="str">
        <f ca="1">IF(ISNUMBER(Y178),INDEX(회계장부!$B:$B,Y178,1),IF(Y178="N/A","",Y178))</f>
        <v/>
      </c>
      <c r="D178" s="326"/>
      <c r="E178" s="326"/>
      <c r="F178" s="326"/>
      <c r="G178" s="326"/>
      <c r="H178" s="326"/>
      <c r="I178" s="326"/>
      <c r="J178" s="327"/>
      <c r="K178" s="307" t="str">
        <f ca="1">IF(ISNUMBER(Y178),TEXT(INDEX(회계장부!$C:$C,Y178,1),"#,###"),IF(Y178="월계",INDEX(월별누계!$B:$B,MATCH(출력월,월별누계!$A:$A,0),1),IF(Y178="누계",INDEX(월별누계!$D:$D,MATCH(출력월,월별누계!$A:$A,0),1),"")))</f>
        <v/>
      </c>
      <c r="L178" s="308"/>
      <c r="M178" s="308"/>
      <c r="N178" s="309"/>
      <c r="O178" s="310" t="str">
        <f ca="1">IF(ISNUMBER(Y178),TEXT(INDEX(회계장부!$D:$D,Y178,1),"#,####"),IF(Y178="월계",INDEX(월별누계!$C:$C,MATCH(출력월,월별누계!$A:$A,0),1),IF(Y178="누계",INDEX(월별누계!$E:$E,MATCH(출력월,월별누계!$A:$A,0),1),"")))</f>
        <v/>
      </c>
      <c r="P178" s="308"/>
      <c r="Q178" s="308"/>
      <c r="R178" s="309"/>
      <c r="S178" s="311" t="str">
        <f ca="1">IF(ISNUMBER(Y178),INDEX(회계장부!$E:$E,Y178,1),IF(Y178="월계","",IF(Y178="누계",INDEX(월별누계!$F:$F,MATCH(출력월,월별누계!$A:$A,0),1),"")))</f>
        <v/>
      </c>
      <c r="T178" s="311"/>
      <c r="U178" s="311"/>
      <c r="V178" s="310"/>
      <c r="W178" s="1">
        <v>173</v>
      </c>
      <c r="X178" s="1" t="str">
        <f ca="1">IFERROR(MATCH(W178,회계장부!$N:$N,0),"N/A")</f>
        <v>N/A</v>
      </c>
      <c r="Y178" s="1" t="str">
        <f t="shared" ca="1" si="5"/>
        <v>N/A</v>
      </c>
      <c r="Z178" s="1" t="str">
        <f t="shared" ca="1" si="4"/>
        <v>X</v>
      </c>
    </row>
    <row r="179" spans="1:26" ht="20.100000000000001" customHeight="1">
      <c r="A179" s="298" t="str">
        <f ca="1">IF(X179="N/A","",MONTH(INDEX(회계장부!$A:$A,X179,1)))</f>
        <v/>
      </c>
      <c r="B179" s="299" t="str">
        <f ca="1">IF(X179="N/A","",DAY(INDEX(회계장부!$A:$A,X179,1)))</f>
        <v/>
      </c>
      <c r="C179" s="325" t="str">
        <f ca="1">IF(ISNUMBER(Y179),INDEX(회계장부!$B:$B,Y179,1),IF(Y179="N/A","",Y179))</f>
        <v/>
      </c>
      <c r="D179" s="326"/>
      <c r="E179" s="326"/>
      <c r="F179" s="326"/>
      <c r="G179" s="326"/>
      <c r="H179" s="326"/>
      <c r="I179" s="326"/>
      <c r="J179" s="327"/>
      <c r="K179" s="307" t="str">
        <f ca="1">IF(ISNUMBER(Y179),TEXT(INDEX(회계장부!$C:$C,Y179,1),"#,###"),IF(Y179="월계",INDEX(월별누계!$B:$B,MATCH(출력월,월별누계!$A:$A,0),1),IF(Y179="누계",INDEX(월별누계!$D:$D,MATCH(출력월,월별누계!$A:$A,0),1),"")))</f>
        <v/>
      </c>
      <c r="L179" s="308"/>
      <c r="M179" s="308"/>
      <c r="N179" s="309"/>
      <c r="O179" s="310" t="str">
        <f ca="1">IF(ISNUMBER(Y179),TEXT(INDEX(회계장부!$D:$D,Y179,1),"#,####"),IF(Y179="월계",INDEX(월별누계!$C:$C,MATCH(출력월,월별누계!$A:$A,0),1),IF(Y179="누계",INDEX(월별누계!$E:$E,MATCH(출력월,월별누계!$A:$A,0),1),"")))</f>
        <v/>
      </c>
      <c r="P179" s="308"/>
      <c r="Q179" s="308"/>
      <c r="R179" s="309"/>
      <c r="S179" s="311" t="str">
        <f ca="1">IF(ISNUMBER(Y179),INDEX(회계장부!$E:$E,Y179,1),IF(Y179="월계","",IF(Y179="누계",INDEX(월별누계!$F:$F,MATCH(출력월,월별누계!$A:$A,0),1),"")))</f>
        <v/>
      </c>
      <c r="T179" s="311"/>
      <c r="U179" s="311"/>
      <c r="V179" s="310"/>
      <c r="W179" s="1">
        <v>174</v>
      </c>
      <c r="X179" s="1" t="str">
        <f ca="1">IFERROR(MATCH(W179,회계장부!$N:$N,0),"N/A")</f>
        <v>N/A</v>
      </c>
      <c r="Y179" s="1" t="str">
        <f t="shared" ca="1" si="5"/>
        <v>N/A</v>
      </c>
      <c r="Z179" s="1" t="str">
        <f t="shared" ca="1" si="4"/>
        <v>X</v>
      </c>
    </row>
    <row r="180" spans="1:26" ht="20.100000000000001" customHeight="1">
      <c r="A180" s="298" t="str">
        <f ca="1">IF(X180="N/A","",MONTH(INDEX(회계장부!$A:$A,X180,1)))</f>
        <v/>
      </c>
      <c r="B180" s="299" t="str">
        <f ca="1">IF(X180="N/A","",DAY(INDEX(회계장부!$A:$A,X180,1)))</f>
        <v/>
      </c>
      <c r="C180" s="325" t="str">
        <f ca="1">IF(ISNUMBER(Y180),INDEX(회계장부!$B:$B,Y180,1),IF(Y180="N/A","",Y180))</f>
        <v/>
      </c>
      <c r="D180" s="326"/>
      <c r="E180" s="326"/>
      <c r="F180" s="326"/>
      <c r="G180" s="326"/>
      <c r="H180" s="326"/>
      <c r="I180" s="326"/>
      <c r="J180" s="327"/>
      <c r="K180" s="307" t="str">
        <f ca="1">IF(ISNUMBER(Y180),TEXT(INDEX(회계장부!$C:$C,Y180,1),"#,###"),IF(Y180="월계",INDEX(월별누계!$B:$B,MATCH(출력월,월별누계!$A:$A,0),1),IF(Y180="누계",INDEX(월별누계!$D:$D,MATCH(출력월,월별누계!$A:$A,0),1),"")))</f>
        <v/>
      </c>
      <c r="L180" s="308"/>
      <c r="M180" s="308"/>
      <c r="N180" s="309"/>
      <c r="O180" s="310" t="str">
        <f ca="1">IF(ISNUMBER(Y180),TEXT(INDEX(회계장부!$D:$D,Y180,1),"#,####"),IF(Y180="월계",INDEX(월별누계!$C:$C,MATCH(출력월,월별누계!$A:$A,0),1),IF(Y180="누계",INDEX(월별누계!$E:$E,MATCH(출력월,월별누계!$A:$A,0),1),"")))</f>
        <v/>
      </c>
      <c r="P180" s="308"/>
      <c r="Q180" s="308"/>
      <c r="R180" s="309"/>
      <c r="S180" s="311" t="str">
        <f ca="1">IF(ISNUMBER(Y180),INDEX(회계장부!$E:$E,Y180,1),IF(Y180="월계","",IF(Y180="누계",INDEX(월별누계!$F:$F,MATCH(출력월,월별누계!$A:$A,0),1),"")))</f>
        <v/>
      </c>
      <c r="T180" s="311"/>
      <c r="U180" s="311"/>
      <c r="V180" s="310"/>
      <c r="W180" s="1">
        <v>175</v>
      </c>
      <c r="X180" s="1" t="str">
        <f ca="1">IFERROR(MATCH(W180,회계장부!$N:$N,0),"N/A")</f>
        <v>N/A</v>
      </c>
      <c r="Y180" s="1" t="str">
        <f t="shared" ca="1" si="5"/>
        <v>N/A</v>
      </c>
      <c r="Z180" s="1" t="str">
        <f t="shared" ca="1" si="4"/>
        <v>X</v>
      </c>
    </row>
    <row r="181" spans="1:26" ht="20.100000000000001" customHeight="1">
      <c r="A181" s="298" t="str">
        <f ca="1">IF(X181="N/A","",MONTH(INDEX(회계장부!$A:$A,X181,1)))</f>
        <v/>
      </c>
      <c r="B181" s="299" t="str">
        <f ca="1">IF(X181="N/A","",DAY(INDEX(회계장부!$A:$A,X181,1)))</f>
        <v/>
      </c>
      <c r="C181" s="325" t="str">
        <f ca="1">IF(ISNUMBER(Y181),INDEX(회계장부!$B:$B,Y181,1),IF(Y181="N/A","",Y181))</f>
        <v/>
      </c>
      <c r="D181" s="326"/>
      <c r="E181" s="326"/>
      <c r="F181" s="326"/>
      <c r="G181" s="326"/>
      <c r="H181" s="326"/>
      <c r="I181" s="326"/>
      <c r="J181" s="327"/>
      <c r="K181" s="307" t="str">
        <f ca="1">IF(ISNUMBER(Y181),TEXT(INDEX(회계장부!$C:$C,Y181,1),"#,###"),IF(Y181="월계",INDEX(월별누계!$B:$B,MATCH(출력월,월별누계!$A:$A,0),1),IF(Y181="누계",INDEX(월별누계!$D:$D,MATCH(출력월,월별누계!$A:$A,0),1),"")))</f>
        <v/>
      </c>
      <c r="L181" s="308"/>
      <c r="M181" s="308"/>
      <c r="N181" s="309"/>
      <c r="O181" s="310" t="str">
        <f ca="1">IF(ISNUMBER(Y181),TEXT(INDEX(회계장부!$D:$D,Y181,1),"#,####"),IF(Y181="월계",INDEX(월별누계!$C:$C,MATCH(출력월,월별누계!$A:$A,0),1),IF(Y181="누계",INDEX(월별누계!$E:$E,MATCH(출력월,월별누계!$A:$A,0),1),"")))</f>
        <v/>
      </c>
      <c r="P181" s="308"/>
      <c r="Q181" s="308"/>
      <c r="R181" s="309"/>
      <c r="S181" s="311" t="str">
        <f ca="1">IF(ISNUMBER(Y181),INDEX(회계장부!$E:$E,Y181,1),IF(Y181="월계","",IF(Y181="누계",INDEX(월별누계!$F:$F,MATCH(출력월,월별누계!$A:$A,0),1),"")))</f>
        <v/>
      </c>
      <c r="T181" s="311"/>
      <c r="U181" s="311"/>
      <c r="V181" s="310"/>
      <c r="W181" s="1">
        <v>176</v>
      </c>
      <c r="X181" s="1" t="str">
        <f ca="1">IFERROR(MATCH(W181,회계장부!$N:$N,0),"N/A")</f>
        <v>N/A</v>
      </c>
      <c r="Y181" s="1" t="str">
        <f t="shared" ca="1" si="5"/>
        <v>N/A</v>
      </c>
      <c r="Z181" s="1" t="str">
        <f t="shared" ca="1" si="4"/>
        <v>X</v>
      </c>
    </row>
    <row r="182" spans="1:26" ht="20.100000000000001" customHeight="1">
      <c r="A182" s="298" t="str">
        <f ca="1">IF(X182="N/A","",MONTH(INDEX(회계장부!$A:$A,X182,1)))</f>
        <v/>
      </c>
      <c r="B182" s="299" t="str">
        <f ca="1">IF(X182="N/A","",DAY(INDEX(회계장부!$A:$A,X182,1)))</f>
        <v/>
      </c>
      <c r="C182" s="325" t="str">
        <f ca="1">IF(ISNUMBER(Y182),INDEX(회계장부!$B:$B,Y182,1),IF(Y182="N/A","",Y182))</f>
        <v/>
      </c>
      <c r="D182" s="326"/>
      <c r="E182" s="326"/>
      <c r="F182" s="326"/>
      <c r="G182" s="326"/>
      <c r="H182" s="326"/>
      <c r="I182" s="326"/>
      <c r="J182" s="327"/>
      <c r="K182" s="307" t="str">
        <f ca="1">IF(ISNUMBER(Y182),TEXT(INDEX(회계장부!$C:$C,Y182,1),"#,###"),IF(Y182="월계",INDEX(월별누계!$B:$B,MATCH(출력월,월별누계!$A:$A,0),1),IF(Y182="누계",INDEX(월별누계!$D:$D,MATCH(출력월,월별누계!$A:$A,0),1),"")))</f>
        <v/>
      </c>
      <c r="L182" s="308"/>
      <c r="M182" s="308"/>
      <c r="N182" s="309"/>
      <c r="O182" s="310" t="str">
        <f ca="1">IF(ISNUMBER(Y182),TEXT(INDEX(회계장부!$D:$D,Y182,1),"#,####"),IF(Y182="월계",INDEX(월별누계!$C:$C,MATCH(출력월,월별누계!$A:$A,0),1),IF(Y182="누계",INDEX(월별누계!$E:$E,MATCH(출력월,월별누계!$A:$A,0),1),"")))</f>
        <v/>
      </c>
      <c r="P182" s="308"/>
      <c r="Q182" s="308"/>
      <c r="R182" s="309"/>
      <c r="S182" s="311" t="str">
        <f ca="1">IF(ISNUMBER(Y182),INDEX(회계장부!$E:$E,Y182,1),IF(Y182="월계","",IF(Y182="누계",INDEX(월별누계!$F:$F,MATCH(출력월,월별누계!$A:$A,0),1),"")))</f>
        <v/>
      </c>
      <c r="T182" s="311"/>
      <c r="U182" s="311"/>
      <c r="V182" s="310"/>
      <c r="W182" s="1">
        <v>177</v>
      </c>
      <c r="X182" s="1" t="str">
        <f ca="1">IFERROR(MATCH(W182,회계장부!$N:$N,0),"N/A")</f>
        <v>N/A</v>
      </c>
      <c r="Y182" s="1" t="str">
        <f t="shared" ca="1" si="5"/>
        <v>N/A</v>
      </c>
      <c r="Z182" s="1" t="str">
        <f t="shared" ca="1" si="4"/>
        <v>X</v>
      </c>
    </row>
    <row r="183" spans="1:26" ht="20.100000000000001" customHeight="1">
      <c r="A183" s="298" t="str">
        <f ca="1">IF(X183="N/A","",MONTH(INDEX(회계장부!$A:$A,X183,1)))</f>
        <v/>
      </c>
      <c r="B183" s="299" t="str">
        <f ca="1">IF(X183="N/A","",DAY(INDEX(회계장부!$A:$A,X183,1)))</f>
        <v/>
      </c>
      <c r="C183" s="325" t="str">
        <f ca="1">IF(ISNUMBER(Y183),INDEX(회계장부!$B:$B,Y183,1),IF(Y183="N/A","",Y183))</f>
        <v/>
      </c>
      <c r="D183" s="326"/>
      <c r="E183" s="326"/>
      <c r="F183" s="326"/>
      <c r="G183" s="326"/>
      <c r="H183" s="326"/>
      <c r="I183" s="326"/>
      <c r="J183" s="327"/>
      <c r="K183" s="307" t="str">
        <f ca="1">IF(ISNUMBER(Y183),TEXT(INDEX(회계장부!$C:$C,Y183,1),"#,###"),IF(Y183="월계",INDEX(월별누계!$B:$B,MATCH(출력월,월별누계!$A:$A,0),1),IF(Y183="누계",INDEX(월별누계!$D:$D,MATCH(출력월,월별누계!$A:$A,0),1),"")))</f>
        <v/>
      </c>
      <c r="L183" s="308"/>
      <c r="M183" s="308"/>
      <c r="N183" s="309"/>
      <c r="O183" s="310" t="str">
        <f ca="1">IF(ISNUMBER(Y183),TEXT(INDEX(회계장부!$D:$D,Y183,1),"#,####"),IF(Y183="월계",INDEX(월별누계!$C:$C,MATCH(출력월,월별누계!$A:$A,0),1),IF(Y183="누계",INDEX(월별누계!$E:$E,MATCH(출력월,월별누계!$A:$A,0),1),"")))</f>
        <v/>
      </c>
      <c r="P183" s="308"/>
      <c r="Q183" s="308"/>
      <c r="R183" s="309"/>
      <c r="S183" s="311" t="str">
        <f ca="1">IF(ISNUMBER(Y183),INDEX(회계장부!$E:$E,Y183,1),IF(Y183="월계","",IF(Y183="누계",INDEX(월별누계!$F:$F,MATCH(출력월,월별누계!$A:$A,0),1),"")))</f>
        <v/>
      </c>
      <c r="T183" s="311"/>
      <c r="U183" s="311"/>
      <c r="V183" s="310"/>
      <c r="W183" s="1">
        <v>178</v>
      </c>
      <c r="X183" s="1" t="str">
        <f ca="1">IFERROR(MATCH(W183,회계장부!$N:$N,0),"N/A")</f>
        <v>N/A</v>
      </c>
      <c r="Y183" s="1" t="str">
        <f t="shared" ca="1" si="5"/>
        <v>N/A</v>
      </c>
      <c r="Z183" s="1" t="str">
        <f t="shared" ca="1" si="4"/>
        <v>X</v>
      </c>
    </row>
    <row r="184" spans="1:26" ht="20.100000000000001" customHeight="1">
      <c r="A184" s="298" t="str">
        <f ca="1">IF(X184="N/A","",MONTH(INDEX(회계장부!$A:$A,X184,1)))</f>
        <v/>
      </c>
      <c r="B184" s="299" t="str">
        <f ca="1">IF(X184="N/A","",DAY(INDEX(회계장부!$A:$A,X184,1)))</f>
        <v/>
      </c>
      <c r="C184" s="325" t="str">
        <f ca="1">IF(ISNUMBER(Y184),INDEX(회계장부!$B:$B,Y184,1),IF(Y184="N/A","",Y184))</f>
        <v/>
      </c>
      <c r="D184" s="326"/>
      <c r="E184" s="326"/>
      <c r="F184" s="326"/>
      <c r="G184" s="326"/>
      <c r="H184" s="326"/>
      <c r="I184" s="326"/>
      <c r="J184" s="327"/>
      <c r="K184" s="307" t="str">
        <f ca="1">IF(ISNUMBER(Y184),TEXT(INDEX(회계장부!$C:$C,Y184,1),"#,###"),IF(Y184="월계",INDEX(월별누계!$B:$B,MATCH(출력월,월별누계!$A:$A,0),1),IF(Y184="누계",INDEX(월별누계!$D:$D,MATCH(출력월,월별누계!$A:$A,0),1),"")))</f>
        <v/>
      </c>
      <c r="L184" s="308"/>
      <c r="M184" s="308"/>
      <c r="N184" s="309"/>
      <c r="O184" s="310" t="str">
        <f ca="1">IF(ISNUMBER(Y184),TEXT(INDEX(회계장부!$D:$D,Y184,1),"#,####"),IF(Y184="월계",INDEX(월별누계!$C:$C,MATCH(출력월,월별누계!$A:$A,0),1),IF(Y184="누계",INDEX(월별누계!$E:$E,MATCH(출력월,월별누계!$A:$A,0),1),"")))</f>
        <v/>
      </c>
      <c r="P184" s="308"/>
      <c r="Q184" s="308"/>
      <c r="R184" s="309"/>
      <c r="S184" s="311" t="str">
        <f ca="1">IF(ISNUMBER(Y184),INDEX(회계장부!$E:$E,Y184,1),IF(Y184="월계","",IF(Y184="누계",INDEX(월별누계!$F:$F,MATCH(출력월,월별누계!$A:$A,0),1),"")))</f>
        <v/>
      </c>
      <c r="T184" s="311"/>
      <c r="U184" s="311"/>
      <c r="V184" s="310"/>
      <c r="W184" s="1">
        <v>179</v>
      </c>
      <c r="X184" s="1" t="str">
        <f ca="1">IFERROR(MATCH(W184,회계장부!$N:$N,0),"N/A")</f>
        <v>N/A</v>
      </c>
      <c r="Y184" s="1" t="str">
        <f t="shared" ca="1" si="5"/>
        <v>N/A</v>
      </c>
      <c r="Z184" s="1" t="str">
        <f t="shared" ca="1" si="4"/>
        <v>X</v>
      </c>
    </row>
    <row r="185" spans="1:26" ht="20.100000000000001" customHeight="1">
      <c r="A185" s="298" t="str">
        <f ca="1">IF(X185="N/A","",MONTH(INDEX(회계장부!$A:$A,X185,1)))</f>
        <v/>
      </c>
      <c r="B185" s="299" t="str">
        <f ca="1">IF(X185="N/A","",DAY(INDEX(회계장부!$A:$A,X185,1)))</f>
        <v/>
      </c>
      <c r="C185" s="325" t="str">
        <f ca="1">IF(ISNUMBER(Y185),INDEX(회계장부!$B:$B,Y185,1),IF(Y185="N/A","",Y185))</f>
        <v/>
      </c>
      <c r="D185" s="326"/>
      <c r="E185" s="326"/>
      <c r="F185" s="326"/>
      <c r="G185" s="326"/>
      <c r="H185" s="326"/>
      <c r="I185" s="326"/>
      <c r="J185" s="327"/>
      <c r="K185" s="307" t="str">
        <f ca="1">IF(ISNUMBER(Y185),TEXT(INDEX(회계장부!$C:$C,Y185,1),"#,###"),IF(Y185="월계",INDEX(월별누계!$B:$B,MATCH(출력월,월별누계!$A:$A,0),1),IF(Y185="누계",INDEX(월별누계!$D:$D,MATCH(출력월,월별누계!$A:$A,0),1),"")))</f>
        <v/>
      </c>
      <c r="L185" s="308"/>
      <c r="M185" s="308"/>
      <c r="N185" s="309"/>
      <c r="O185" s="310" t="str">
        <f ca="1">IF(ISNUMBER(Y185),TEXT(INDEX(회계장부!$D:$D,Y185,1),"#,####"),IF(Y185="월계",INDEX(월별누계!$C:$C,MATCH(출력월,월별누계!$A:$A,0),1),IF(Y185="누계",INDEX(월별누계!$E:$E,MATCH(출력월,월별누계!$A:$A,0),1),"")))</f>
        <v/>
      </c>
      <c r="P185" s="308"/>
      <c r="Q185" s="308"/>
      <c r="R185" s="309"/>
      <c r="S185" s="311" t="str">
        <f ca="1">IF(ISNUMBER(Y185),INDEX(회계장부!$E:$E,Y185,1),IF(Y185="월계","",IF(Y185="누계",INDEX(월별누계!$F:$F,MATCH(출력월,월별누계!$A:$A,0),1),"")))</f>
        <v/>
      </c>
      <c r="T185" s="311"/>
      <c r="U185" s="311"/>
      <c r="V185" s="310"/>
      <c r="W185" s="1">
        <v>180</v>
      </c>
      <c r="X185" s="1" t="str">
        <f ca="1">IFERROR(MATCH(W185,회계장부!$N:$N,0),"N/A")</f>
        <v>N/A</v>
      </c>
      <c r="Y185" s="1" t="str">
        <f t="shared" ca="1" si="5"/>
        <v>N/A</v>
      </c>
      <c r="Z185" s="1" t="str">
        <f t="shared" ca="1" si="4"/>
        <v>X</v>
      </c>
    </row>
    <row r="186" spans="1:26" ht="20.100000000000001" customHeight="1">
      <c r="A186" s="298" t="str">
        <f ca="1">IF(X186="N/A","",MONTH(INDEX(회계장부!$A:$A,X186,1)))</f>
        <v/>
      </c>
      <c r="B186" s="299" t="str">
        <f ca="1">IF(X186="N/A","",DAY(INDEX(회계장부!$A:$A,X186,1)))</f>
        <v/>
      </c>
      <c r="C186" s="325" t="str">
        <f ca="1">IF(ISNUMBER(Y186),INDEX(회계장부!$B:$B,Y186,1),IF(Y186="N/A","",Y186))</f>
        <v/>
      </c>
      <c r="D186" s="326"/>
      <c r="E186" s="326"/>
      <c r="F186" s="326"/>
      <c r="G186" s="326"/>
      <c r="H186" s="326"/>
      <c r="I186" s="326"/>
      <c r="J186" s="327"/>
      <c r="K186" s="307" t="str">
        <f ca="1">IF(ISNUMBER(Y186),TEXT(INDEX(회계장부!$C:$C,Y186,1),"#,###"),IF(Y186="월계",INDEX(월별누계!$B:$B,MATCH(출력월,월별누계!$A:$A,0),1),IF(Y186="누계",INDEX(월별누계!$D:$D,MATCH(출력월,월별누계!$A:$A,0),1),"")))</f>
        <v/>
      </c>
      <c r="L186" s="308"/>
      <c r="M186" s="308"/>
      <c r="N186" s="309"/>
      <c r="O186" s="310" t="str">
        <f ca="1">IF(ISNUMBER(Y186),TEXT(INDEX(회계장부!$D:$D,Y186,1),"#,####"),IF(Y186="월계",INDEX(월별누계!$C:$C,MATCH(출력월,월별누계!$A:$A,0),1),IF(Y186="누계",INDEX(월별누계!$E:$E,MATCH(출력월,월별누계!$A:$A,0),1),"")))</f>
        <v/>
      </c>
      <c r="P186" s="308"/>
      <c r="Q186" s="308"/>
      <c r="R186" s="309"/>
      <c r="S186" s="311" t="str">
        <f ca="1">IF(ISNUMBER(Y186),INDEX(회계장부!$E:$E,Y186,1),IF(Y186="월계","",IF(Y186="누계",INDEX(월별누계!$F:$F,MATCH(출력월,월별누계!$A:$A,0),1),"")))</f>
        <v/>
      </c>
      <c r="T186" s="311"/>
      <c r="U186" s="311"/>
      <c r="V186" s="310"/>
      <c r="W186" s="1">
        <v>181</v>
      </c>
      <c r="X186" s="1" t="str">
        <f ca="1">IFERROR(MATCH(W186,회계장부!$N:$N,0),"N/A")</f>
        <v>N/A</v>
      </c>
      <c r="Y186" s="1" t="str">
        <f t="shared" ca="1" si="5"/>
        <v>N/A</v>
      </c>
      <c r="Z186" s="1" t="str">
        <f t="shared" ca="1" si="4"/>
        <v>X</v>
      </c>
    </row>
    <row r="187" spans="1:26" ht="20.100000000000001" customHeight="1">
      <c r="A187" s="298" t="str">
        <f ca="1">IF(X187="N/A","",MONTH(INDEX(회계장부!$A:$A,X187,1)))</f>
        <v/>
      </c>
      <c r="B187" s="299" t="str">
        <f ca="1">IF(X187="N/A","",DAY(INDEX(회계장부!$A:$A,X187,1)))</f>
        <v/>
      </c>
      <c r="C187" s="325" t="str">
        <f ca="1">IF(ISNUMBER(Y187),INDEX(회계장부!$B:$B,Y187,1),IF(Y187="N/A","",Y187))</f>
        <v/>
      </c>
      <c r="D187" s="326"/>
      <c r="E187" s="326"/>
      <c r="F187" s="326"/>
      <c r="G187" s="326"/>
      <c r="H187" s="326"/>
      <c r="I187" s="326"/>
      <c r="J187" s="327"/>
      <c r="K187" s="307" t="str">
        <f ca="1">IF(ISNUMBER(Y187),TEXT(INDEX(회계장부!$C:$C,Y187,1),"#,###"),IF(Y187="월계",INDEX(월별누계!$B:$B,MATCH(출력월,월별누계!$A:$A,0),1),IF(Y187="누계",INDEX(월별누계!$D:$D,MATCH(출력월,월별누계!$A:$A,0),1),"")))</f>
        <v/>
      </c>
      <c r="L187" s="308"/>
      <c r="M187" s="308"/>
      <c r="N187" s="309"/>
      <c r="O187" s="310" t="str">
        <f ca="1">IF(ISNUMBER(Y187),TEXT(INDEX(회계장부!$D:$D,Y187,1),"#,####"),IF(Y187="월계",INDEX(월별누계!$C:$C,MATCH(출력월,월별누계!$A:$A,0),1),IF(Y187="누계",INDEX(월별누계!$E:$E,MATCH(출력월,월별누계!$A:$A,0),1),"")))</f>
        <v/>
      </c>
      <c r="P187" s="308"/>
      <c r="Q187" s="308"/>
      <c r="R187" s="309"/>
      <c r="S187" s="311" t="str">
        <f ca="1">IF(ISNUMBER(Y187),INDEX(회계장부!$E:$E,Y187,1),IF(Y187="월계","",IF(Y187="누계",INDEX(월별누계!$F:$F,MATCH(출력월,월별누계!$A:$A,0),1),"")))</f>
        <v/>
      </c>
      <c r="T187" s="311"/>
      <c r="U187" s="311"/>
      <c r="V187" s="310"/>
      <c r="W187" s="1">
        <v>182</v>
      </c>
      <c r="X187" s="1" t="str">
        <f ca="1">IFERROR(MATCH(W187,회계장부!$N:$N,0),"N/A")</f>
        <v>N/A</v>
      </c>
      <c r="Y187" s="1" t="str">
        <f t="shared" ca="1" si="5"/>
        <v>N/A</v>
      </c>
      <c r="Z187" s="1" t="str">
        <f t="shared" ca="1" si="4"/>
        <v>X</v>
      </c>
    </row>
    <row r="188" spans="1:26" ht="20.100000000000001" customHeight="1">
      <c r="A188" s="298" t="str">
        <f ca="1">IF(X188="N/A","",MONTH(INDEX(회계장부!$A:$A,X188,1)))</f>
        <v/>
      </c>
      <c r="B188" s="299" t="str">
        <f ca="1">IF(X188="N/A","",DAY(INDEX(회계장부!$A:$A,X188,1)))</f>
        <v/>
      </c>
      <c r="C188" s="325" t="str">
        <f ca="1">IF(ISNUMBER(Y188),INDEX(회계장부!$B:$B,Y188,1),IF(Y188="N/A","",Y188))</f>
        <v/>
      </c>
      <c r="D188" s="326"/>
      <c r="E188" s="326"/>
      <c r="F188" s="326"/>
      <c r="G188" s="326"/>
      <c r="H188" s="326"/>
      <c r="I188" s="326"/>
      <c r="J188" s="327"/>
      <c r="K188" s="307" t="str">
        <f ca="1">IF(ISNUMBER(Y188),TEXT(INDEX(회계장부!$C:$C,Y188,1),"#,###"),IF(Y188="월계",INDEX(월별누계!$B:$B,MATCH(출력월,월별누계!$A:$A,0),1),IF(Y188="누계",INDEX(월별누계!$D:$D,MATCH(출력월,월별누계!$A:$A,0),1),"")))</f>
        <v/>
      </c>
      <c r="L188" s="308"/>
      <c r="M188" s="308"/>
      <c r="N188" s="309"/>
      <c r="O188" s="310" t="str">
        <f ca="1">IF(ISNUMBER(Y188),TEXT(INDEX(회계장부!$D:$D,Y188,1),"#,####"),IF(Y188="월계",INDEX(월별누계!$C:$C,MATCH(출력월,월별누계!$A:$A,0),1),IF(Y188="누계",INDEX(월별누계!$E:$E,MATCH(출력월,월별누계!$A:$A,0),1),"")))</f>
        <v/>
      </c>
      <c r="P188" s="308"/>
      <c r="Q188" s="308"/>
      <c r="R188" s="309"/>
      <c r="S188" s="311" t="str">
        <f ca="1">IF(ISNUMBER(Y188),INDEX(회계장부!$E:$E,Y188,1),IF(Y188="월계","",IF(Y188="누계",INDEX(월별누계!$F:$F,MATCH(출력월,월별누계!$A:$A,0),1),"")))</f>
        <v/>
      </c>
      <c r="T188" s="311"/>
      <c r="U188" s="311"/>
      <c r="V188" s="310"/>
      <c r="W188" s="1">
        <v>183</v>
      </c>
      <c r="X188" s="1" t="str">
        <f ca="1">IFERROR(MATCH(W188,회계장부!$N:$N,0),"N/A")</f>
        <v>N/A</v>
      </c>
      <c r="Y188" s="1" t="str">
        <f t="shared" ca="1" si="5"/>
        <v>N/A</v>
      </c>
      <c r="Z188" s="1" t="str">
        <f t="shared" ca="1" si="4"/>
        <v>X</v>
      </c>
    </row>
    <row r="189" spans="1:26" ht="20.100000000000001" customHeight="1">
      <c r="A189" s="298" t="str">
        <f ca="1">IF(X189="N/A","",MONTH(INDEX(회계장부!$A:$A,X189,1)))</f>
        <v/>
      </c>
      <c r="B189" s="299" t="str">
        <f ca="1">IF(X189="N/A","",DAY(INDEX(회계장부!$A:$A,X189,1)))</f>
        <v/>
      </c>
      <c r="C189" s="325" t="str">
        <f ca="1">IF(ISNUMBER(Y189),INDEX(회계장부!$B:$B,Y189,1),IF(Y189="N/A","",Y189))</f>
        <v/>
      </c>
      <c r="D189" s="326"/>
      <c r="E189" s="326"/>
      <c r="F189" s="326"/>
      <c r="G189" s="326"/>
      <c r="H189" s="326"/>
      <c r="I189" s="326"/>
      <c r="J189" s="327"/>
      <c r="K189" s="307" t="str">
        <f ca="1">IF(ISNUMBER(Y189),TEXT(INDEX(회계장부!$C:$C,Y189,1),"#,###"),IF(Y189="월계",INDEX(월별누계!$B:$B,MATCH(출력월,월별누계!$A:$A,0),1),IF(Y189="누계",INDEX(월별누계!$D:$D,MATCH(출력월,월별누계!$A:$A,0),1),"")))</f>
        <v/>
      </c>
      <c r="L189" s="308"/>
      <c r="M189" s="308"/>
      <c r="N189" s="309"/>
      <c r="O189" s="310" t="str">
        <f ca="1">IF(ISNUMBER(Y189),TEXT(INDEX(회계장부!$D:$D,Y189,1),"#,####"),IF(Y189="월계",INDEX(월별누계!$C:$C,MATCH(출력월,월별누계!$A:$A,0),1),IF(Y189="누계",INDEX(월별누계!$E:$E,MATCH(출력월,월별누계!$A:$A,0),1),"")))</f>
        <v/>
      </c>
      <c r="P189" s="308"/>
      <c r="Q189" s="308"/>
      <c r="R189" s="309"/>
      <c r="S189" s="311" t="str">
        <f ca="1">IF(ISNUMBER(Y189),INDEX(회계장부!$E:$E,Y189,1),IF(Y189="월계","",IF(Y189="누계",INDEX(월별누계!$F:$F,MATCH(출력월,월별누계!$A:$A,0),1),"")))</f>
        <v/>
      </c>
      <c r="T189" s="311"/>
      <c r="U189" s="311"/>
      <c r="V189" s="310"/>
      <c r="W189" s="1">
        <v>184</v>
      </c>
      <c r="X189" s="1" t="str">
        <f ca="1">IFERROR(MATCH(W189,회계장부!$N:$N,0),"N/A")</f>
        <v>N/A</v>
      </c>
      <c r="Y189" s="1" t="str">
        <f t="shared" ca="1" si="5"/>
        <v>N/A</v>
      </c>
      <c r="Z189" s="1" t="str">
        <f t="shared" ca="1" si="4"/>
        <v>X</v>
      </c>
    </row>
    <row r="190" spans="1:26" ht="20.100000000000001" customHeight="1">
      <c r="A190" s="298" t="str">
        <f ca="1">IF(X190="N/A","",MONTH(INDEX(회계장부!$A:$A,X190,1)))</f>
        <v/>
      </c>
      <c r="B190" s="299" t="str">
        <f ca="1">IF(X190="N/A","",DAY(INDEX(회계장부!$A:$A,X190,1)))</f>
        <v/>
      </c>
      <c r="C190" s="325" t="str">
        <f ca="1">IF(ISNUMBER(Y190),INDEX(회계장부!$B:$B,Y190,1),IF(Y190="N/A","",Y190))</f>
        <v/>
      </c>
      <c r="D190" s="326"/>
      <c r="E190" s="326"/>
      <c r="F190" s="326"/>
      <c r="G190" s="326"/>
      <c r="H190" s="326"/>
      <c r="I190" s="326"/>
      <c r="J190" s="327"/>
      <c r="K190" s="307" t="str">
        <f ca="1">IF(ISNUMBER(Y190),TEXT(INDEX(회계장부!$C:$C,Y190,1),"#,###"),IF(Y190="월계",INDEX(월별누계!$B:$B,MATCH(출력월,월별누계!$A:$A,0),1),IF(Y190="누계",INDEX(월별누계!$D:$D,MATCH(출력월,월별누계!$A:$A,0),1),"")))</f>
        <v/>
      </c>
      <c r="L190" s="308"/>
      <c r="M190" s="308"/>
      <c r="N190" s="309"/>
      <c r="O190" s="310" t="str">
        <f ca="1">IF(ISNUMBER(Y190),TEXT(INDEX(회계장부!$D:$D,Y190,1),"#,####"),IF(Y190="월계",INDEX(월별누계!$C:$C,MATCH(출력월,월별누계!$A:$A,0),1),IF(Y190="누계",INDEX(월별누계!$E:$E,MATCH(출력월,월별누계!$A:$A,0),1),"")))</f>
        <v/>
      </c>
      <c r="P190" s="308"/>
      <c r="Q190" s="308"/>
      <c r="R190" s="309"/>
      <c r="S190" s="311" t="str">
        <f ca="1">IF(ISNUMBER(Y190),INDEX(회계장부!$E:$E,Y190,1),IF(Y190="월계","",IF(Y190="누계",INDEX(월별누계!$F:$F,MATCH(출력월,월별누계!$A:$A,0),1),"")))</f>
        <v/>
      </c>
      <c r="T190" s="311"/>
      <c r="U190" s="311"/>
      <c r="V190" s="310"/>
      <c r="W190" s="1">
        <v>185</v>
      </c>
      <c r="X190" s="1" t="str">
        <f ca="1">IFERROR(MATCH(W190,회계장부!$N:$N,0),"N/A")</f>
        <v>N/A</v>
      </c>
      <c r="Y190" s="1" t="str">
        <f t="shared" ca="1" si="5"/>
        <v>N/A</v>
      </c>
      <c r="Z190" s="1" t="str">
        <f t="shared" ca="1" si="4"/>
        <v>X</v>
      </c>
    </row>
    <row r="191" spans="1:26" ht="20.100000000000001" customHeight="1">
      <c r="A191" s="298" t="str">
        <f ca="1">IF(X191="N/A","",MONTH(INDEX(회계장부!$A:$A,X191,1)))</f>
        <v/>
      </c>
      <c r="B191" s="299" t="str">
        <f ca="1">IF(X191="N/A","",DAY(INDEX(회계장부!$A:$A,X191,1)))</f>
        <v/>
      </c>
      <c r="C191" s="325" t="str">
        <f ca="1">IF(ISNUMBER(Y191),INDEX(회계장부!$B:$B,Y191,1),IF(Y191="N/A","",Y191))</f>
        <v/>
      </c>
      <c r="D191" s="326"/>
      <c r="E191" s="326"/>
      <c r="F191" s="326"/>
      <c r="G191" s="326"/>
      <c r="H191" s="326"/>
      <c r="I191" s="326"/>
      <c r="J191" s="327"/>
      <c r="K191" s="307" t="str">
        <f ca="1">IF(ISNUMBER(Y191),TEXT(INDEX(회계장부!$C:$C,Y191,1),"#,###"),IF(Y191="월계",INDEX(월별누계!$B:$B,MATCH(출력월,월별누계!$A:$A,0),1),IF(Y191="누계",INDEX(월별누계!$D:$D,MATCH(출력월,월별누계!$A:$A,0),1),"")))</f>
        <v/>
      </c>
      <c r="L191" s="308"/>
      <c r="M191" s="308"/>
      <c r="N191" s="309"/>
      <c r="O191" s="310" t="str">
        <f ca="1">IF(ISNUMBER(Y191),TEXT(INDEX(회계장부!$D:$D,Y191,1),"#,####"),IF(Y191="월계",INDEX(월별누계!$C:$C,MATCH(출력월,월별누계!$A:$A,0),1),IF(Y191="누계",INDEX(월별누계!$E:$E,MATCH(출력월,월별누계!$A:$A,0),1),"")))</f>
        <v/>
      </c>
      <c r="P191" s="308"/>
      <c r="Q191" s="308"/>
      <c r="R191" s="309"/>
      <c r="S191" s="311" t="str">
        <f ca="1">IF(ISNUMBER(Y191),INDEX(회계장부!$E:$E,Y191,1),IF(Y191="월계","",IF(Y191="누계",INDEX(월별누계!$F:$F,MATCH(출력월,월별누계!$A:$A,0),1),"")))</f>
        <v/>
      </c>
      <c r="T191" s="311"/>
      <c r="U191" s="311"/>
      <c r="V191" s="310"/>
      <c r="W191" s="1">
        <v>186</v>
      </c>
      <c r="X191" s="1" t="str">
        <f ca="1">IFERROR(MATCH(W191,회계장부!$N:$N,0),"N/A")</f>
        <v>N/A</v>
      </c>
      <c r="Y191" s="1" t="str">
        <f t="shared" ca="1" si="5"/>
        <v>N/A</v>
      </c>
      <c r="Z191" s="1" t="str">
        <f t="shared" ca="1" si="4"/>
        <v>X</v>
      </c>
    </row>
    <row r="192" spans="1:26" ht="20.100000000000001" customHeight="1">
      <c r="A192" s="298" t="str">
        <f ca="1">IF(X192="N/A","",MONTH(INDEX(회계장부!$A:$A,X192,1)))</f>
        <v/>
      </c>
      <c r="B192" s="299" t="str">
        <f ca="1">IF(X192="N/A","",DAY(INDEX(회계장부!$A:$A,X192,1)))</f>
        <v/>
      </c>
      <c r="C192" s="325" t="str">
        <f ca="1">IF(ISNUMBER(Y192),INDEX(회계장부!$B:$B,Y192,1),IF(Y192="N/A","",Y192))</f>
        <v/>
      </c>
      <c r="D192" s="326"/>
      <c r="E192" s="326"/>
      <c r="F192" s="326"/>
      <c r="G192" s="326"/>
      <c r="H192" s="326"/>
      <c r="I192" s="326"/>
      <c r="J192" s="327"/>
      <c r="K192" s="307" t="str">
        <f ca="1">IF(ISNUMBER(Y192),TEXT(INDEX(회계장부!$C:$C,Y192,1),"#,###"),IF(Y192="월계",INDEX(월별누계!$B:$B,MATCH(출력월,월별누계!$A:$A,0),1),IF(Y192="누계",INDEX(월별누계!$D:$D,MATCH(출력월,월별누계!$A:$A,0),1),"")))</f>
        <v/>
      </c>
      <c r="L192" s="308"/>
      <c r="M192" s="308"/>
      <c r="N192" s="309"/>
      <c r="O192" s="310" t="str">
        <f ca="1">IF(ISNUMBER(Y192),TEXT(INDEX(회계장부!$D:$D,Y192,1),"#,####"),IF(Y192="월계",INDEX(월별누계!$C:$C,MATCH(출력월,월별누계!$A:$A,0),1),IF(Y192="누계",INDEX(월별누계!$E:$E,MATCH(출력월,월별누계!$A:$A,0),1),"")))</f>
        <v/>
      </c>
      <c r="P192" s="308"/>
      <c r="Q192" s="308"/>
      <c r="R192" s="309"/>
      <c r="S192" s="311" t="str">
        <f ca="1">IF(ISNUMBER(Y192),INDEX(회계장부!$E:$E,Y192,1),IF(Y192="월계","",IF(Y192="누계",INDEX(월별누계!$F:$F,MATCH(출력월,월별누계!$A:$A,0),1),"")))</f>
        <v/>
      </c>
      <c r="T192" s="311"/>
      <c r="U192" s="311"/>
      <c r="V192" s="310"/>
      <c r="W192" s="1">
        <v>187</v>
      </c>
      <c r="X192" s="1" t="str">
        <f ca="1">IFERROR(MATCH(W192,회계장부!$N:$N,0),"N/A")</f>
        <v>N/A</v>
      </c>
      <c r="Y192" s="1" t="str">
        <f t="shared" ca="1" si="5"/>
        <v>N/A</v>
      </c>
      <c r="Z192" s="1" t="str">
        <f t="shared" ca="1" si="4"/>
        <v>X</v>
      </c>
    </row>
    <row r="193" spans="1:26" ht="20.100000000000001" customHeight="1">
      <c r="A193" s="298" t="str">
        <f ca="1">IF(X193="N/A","",MONTH(INDEX(회계장부!$A:$A,X193,1)))</f>
        <v/>
      </c>
      <c r="B193" s="299" t="str">
        <f ca="1">IF(X193="N/A","",DAY(INDEX(회계장부!$A:$A,X193,1)))</f>
        <v/>
      </c>
      <c r="C193" s="325" t="str">
        <f ca="1">IF(ISNUMBER(Y193),INDEX(회계장부!$B:$B,Y193,1),IF(Y193="N/A","",Y193))</f>
        <v/>
      </c>
      <c r="D193" s="326"/>
      <c r="E193" s="326"/>
      <c r="F193" s="326"/>
      <c r="G193" s="326"/>
      <c r="H193" s="326"/>
      <c r="I193" s="326"/>
      <c r="J193" s="327"/>
      <c r="K193" s="307" t="str">
        <f ca="1">IF(ISNUMBER(Y193),TEXT(INDEX(회계장부!$C:$C,Y193,1),"#,###"),IF(Y193="월계",INDEX(월별누계!$B:$B,MATCH(출력월,월별누계!$A:$A,0),1),IF(Y193="누계",INDEX(월별누계!$D:$D,MATCH(출력월,월별누계!$A:$A,0),1),"")))</f>
        <v/>
      </c>
      <c r="L193" s="308"/>
      <c r="M193" s="308"/>
      <c r="N193" s="309"/>
      <c r="O193" s="310" t="str">
        <f ca="1">IF(ISNUMBER(Y193),TEXT(INDEX(회계장부!$D:$D,Y193,1),"#,####"),IF(Y193="월계",INDEX(월별누계!$C:$C,MATCH(출력월,월별누계!$A:$A,0),1),IF(Y193="누계",INDEX(월별누계!$E:$E,MATCH(출력월,월별누계!$A:$A,0),1),"")))</f>
        <v/>
      </c>
      <c r="P193" s="308"/>
      <c r="Q193" s="308"/>
      <c r="R193" s="309"/>
      <c r="S193" s="311" t="str">
        <f ca="1">IF(ISNUMBER(Y193),INDEX(회계장부!$E:$E,Y193,1),IF(Y193="월계","",IF(Y193="누계",INDEX(월별누계!$F:$F,MATCH(출력월,월별누계!$A:$A,0),1),"")))</f>
        <v/>
      </c>
      <c r="T193" s="311"/>
      <c r="U193" s="311"/>
      <c r="V193" s="310"/>
      <c r="W193" s="1">
        <v>188</v>
      </c>
      <c r="X193" s="1" t="str">
        <f ca="1">IFERROR(MATCH(W193,회계장부!$N:$N,0),"N/A")</f>
        <v>N/A</v>
      </c>
      <c r="Y193" s="1" t="str">
        <f t="shared" ca="1" si="5"/>
        <v>N/A</v>
      </c>
      <c r="Z193" s="1" t="str">
        <f t="shared" ca="1" si="4"/>
        <v>X</v>
      </c>
    </row>
    <row r="194" spans="1:26" ht="20.100000000000001" customHeight="1">
      <c r="A194" s="298" t="str">
        <f ca="1">IF(X194="N/A","",MONTH(INDEX(회계장부!$A:$A,X194,1)))</f>
        <v/>
      </c>
      <c r="B194" s="299" t="str">
        <f ca="1">IF(X194="N/A","",DAY(INDEX(회계장부!$A:$A,X194,1)))</f>
        <v/>
      </c>
      <c r="C194" s="325" t="str">
        <f ca="1">IF(ISNUMBER(Y194),INDEX(회계장부!$B:$B,Y194,1),IF(Y194="N/A","",Y194))</f>
        <v/>
      </c>
      <c r="D194" s="326"/>
      <c r="E194" s="326"/>
      <c r="F194" s="326"/>
      <c r="G194" s="326"/>
      <c r="H194" s="326"/>
      <c r="I194" s="326"/>
      <c r="J194" s="327"/>
      <c r="K194" s="307" t="str">
        <f ca="1">IF(ISNUMBER(Y194),TEXT(INDEX(회계장부!$C:$C,Y194,1),"#,###"),IF(Y194="월계",INDEX(월별누계!$B:$B,MATCH(출력월,월별누계!$A:$A,0),1),IF(Y194="누계",INDEX(월별누계!$D:$D,MATCH(출력월,월별누계!$A:$A,0),1),"")))</f>
        <v/>
      </c>
      <c r="L194" s="308"/>
      <c r="M194" s="308"/>
      <c r="N194" s="309"/>
      <c r="O194" s="310" t="str">
        <f ca="1">IF(ISNUMBER(Y194),TEXT(INDEX(회계장부!$D:$D,Y194,1),"#,####"),IF(Y194="월계",INDEX(월별누계!$C:$C,MATCH(출력월,월별누계!$A:$A,0),1),IF(Y194="누계",INDEX(월별누계!$E:$E,MATCH(출력월,월별누계!$A:$A,0),1),"")))</f>
        <v/>
      </c>
      <c r="P194" s="308"/>
      <c r="Q194" s="308"/>
      <c r="R194" s="309"/>
      <c r="S194" s="311" t="str">
        <f ca="1">IF(ISNUMBER(Y194),INDEX(회계장부!$E:$E,Y194,1),IF(Y194="월계","",IF(Y194="누계",INDEX(월별누계!$F:$F,MATCH(출력월,월별누계!$A:$A,0),1),"")))</f>
        <v/>
      </c>
      <c r="T194" s="311"/>
      <c r="U194" s="311"/>
      <c r="V194" s="310"/>
      <c r="W194" s="1">
        <v>189</v>
      </c>
      <c r="X194" s="1" t="str">
        <f ca="1">IFERROR(MATCH(W194,회계장부!$N:$N,0),"N/A")</f>
        <v>N/A</v>
      </c>
      <c r="Y194" s="1" t="str">
        <f t="shared" ca="1" si="5"/>
        <v>N/A</v>
      </c>
      <c r="Z194" s="1" t="str">
        <f t="shared" ca="1" si="4"/>
        <v>X</v>
      </c>
    </row>
    <row r="195" spans="1:26" ht="20.100000000000001" customHeight="1">
      <c r="A195" s="298" t="str">
        <f ca="1">IF(X195="N/A","",MONTH(INDEX(회계장부!$A:$A,X195,1)))</f>
        <v/>
      </c>
      <c r="B195" s="299" t="str">
        <f ca="1">IF(X195="N/A","",DAY(INDEX(회계장부!$A:$A,X195,1)))</f>
        <v/>
      </c>
      <c r="C195" s="325" t="str">
        <f ca="1">IF(ISNUMBER(Y195),INDEX(회계장부!$B:$B,Y195,1),IF(Y195="N/A","",Y195))</f>
        <v/>
      </c>
      <c r="D195" s="326"/>
      <c r="E195" s="326"/>
      <c r="F195" s="326"/>
      <c r="G195" s="326"/>
      <c r="H195" s="326"/>
      <c r="I195" s="326"/>
      <c r="J195" s="327"/>
      <c r="K195" s="307" t="str">
        <f ca="1">IF(ISNUMBER(Y195),TEXT(INDEX(회계장부!$C:$C,Y195,1),"#,###"),IF(Y195="월계",INDEX(월별누계!$B:$B,MATCH(출력월,월별누계!$A:$A,0),1),IF(Y195="누계",INDEX(월별누계!$D:$D,MATCH(출력월,월별누계!$A:$A,0),1),"")))</f>
        <v/>
      </c>
      <c r="L195" s="308"/>
      <c r="M195" s="308"/>
      <c r="N195" s="309"/>
      <c r="O195" s="310" t="str">
        <f ca="1">IF(ISNUMBER(Y195),TEXT(INDEX(회계장부!$D:$D,Y195,1),"#,####"),IF(Y195="월계",INDEX(월별누계!$C:$C,MATCH(출력월,월별누계!$A:$A,0),1),IF(Y195="누계",INDEX(월별누계!$E:$E,MATCH(출력월,월별누계!$A:$A,0),1),"")))</f>
        <v/>
      </c>
      <c r="P195" s="308"/>
      <c r="Q195" s="308"/>
      <c r="R195" s="309"/>
      <c r="S195" s="311" t="str">
        <f ca="1">IF(ISNUMBER(Y195),INDEX(회계장부!$E:$E,Y195,1),IF(Y195="월계","",IF(Y195="누계",INDEX(월별누계!$F:$F,MATCH(출력월,월별누계!$A:$A,0),1),"")))</f>
        <v/>
      </c>
      <c r="T195" s="311"/>
      <c r="U195" s="311"/>
      <c r="V195" s="310"/>
      <c r="W195" s="1">
        <v>190</v>
      </c>
      <c r="X195" s="1" t="str">
        <f ca="1">IFERROR(MATCH(W195,회계장부!$N:$N,0),"N/A")</f>
        <v>N/A</v>
      </c>
      <c r="Y195" s="1" t="str">
        <f t="shared" ca="1" si="5"/>
        <v>N/A</v>
      </c>
      <c r="Z195" s="1" t="str">
        <f t="shared" ca="1" si="4"/>
        <v>X</v>
      </c>
    </row>
    <row r="196" spans="1:26" ht="20.100000000000001" customHeight="1">
      <c r="A196" s="298" t="str">
        <f ca="1">IF(X196="N/A","",MONTH(INDEX(회계장부!$A:$A,X196,1)))</f>
        <v/>
      </c>
      <c r="B196" s="299" t="str">
        <f ca="1">IF(X196="N/A","",DAY(INDEX(회계장부!$A:$A,X196,1)))</f>
        <v/>
      </c>
      <c r="C196" s="325" t="str">
        <f ca="1">IF(ISNUMBER(Y196),INDEX(회계장부!$B:$B,Y196,1),IF(Y196="N/A","",Y196))</f>
        <v/>
      </c>
      <c r="D196" s="326"/>
      <c r="E196" s="326"/>
      <c r="F196" s="326"/>
      <c r="G196" s="326"/>
      <c r="H196" s="326"/>
      <c r="I196" s="326"/>
      <c r="J196" s="327"/>
      <c r="K196" s="307" t="str">
        <f ca="1">IF(ISNUMBER(Y196),TEXT(INDEX(회계장부!$C:$C,Y196,1),"#,###"),IF(Y196="월계",INDEX(월별누계!$B:$B,MATCH(출력월,월별누계!$A:$A,0),1),IF(Y196="누계",INDEX(월별누계!$D:$D,MATCH(출력월,월별누계!$A:$A,0),1),"")))</f>
        <v/>
      </c>
      <c r="L196" s="308"/>
      <c r="M196" s="308"/>
      <c r="N196" s="309"/>
      <c r="O196" s="310" t="str">
        <f ca="1">IF(ISNUMBER(Y196),TEXT(INDEX(회계장부!$D:$D,Y196,1),"#,####"),IF(Y196="월계",INDEX(월별누계!$C:$C,MATCH(출력월,월별누계!$A:$A,0),1),IF(Y196="누계",INDEX(월별누계!$E:$E,MATCH(출력월,월별누계!$A:$A,0),1),"")))</f>
        <v/>
      </c>
      <c r="P196" s="308"/>
      <c r="Q196" s="308"/>
      <c r="R196" s="309"/>
      <c r="S196" s="311" t="str">
        <f ca="1">IF(ISNUMBER(Y196),INDEX(회계장부!$E:$E,Y196,1),IF(Y196="월계","",IF(Y196="누계",INDEX(월별누계!$F:$F,MATCH(출력월,월별누계!$A:$A,0),1),"")))</f>
        <v/>
      </c>
      <c r="T196" s="311"/>
      <c r="U196" s="311"/>
      <c r="V196" s="310"/>
      <c r="W196" s="1">
        <v>191</v>
      </c>
      <c r="X196" s="1" t="str">
        <f ca="1">IFERROR(MATCH(W196,회계장부!$N:$N,0),"N/A")</f>
        <v>N/A</v>
      </c>
      <c r="Y196" s="1" t="str">
        <f t="shared" ca="1" si="5"/>
        <v>N/A</v>
      </c>
      <c r="Z196" s="1" t="str">
        <f t="shared" ca="1" si="4"/>
        <v>X</v>
      </c>
    </row>
    <row r="197" spans="1:26" ht="20.100000000000001" customHeight="1">
      <c r="A197" s="298" t="str">
        <f ca="1">IF(X197="N/A","",MONTH(INDEX(회계장부!$A:$A,X197,1)))</f>
        <v/>
      </c>
      <c r="B197" s="299" t="str">
        <f ca="1">IF(X197="N/A","",DAY(INDEX(회계장부!$A:$A,X197,1)))</f>
        <v/>
      </c>
      <c r="C197" s="325" t="str">
        <f ca="1">IF(ISNUMBER(Y197),INDEX(회계장부!$B:$B,Y197,1),IF(Y197="N/A","",Y197))</f>
        <v/>
      </c>
      <c r="D197" s="326"/>
      <c r="E197" s="326"/>
      <c r="F197" s="326"/>
      <c r="G197" s="326"/>
      <c r="H197" s="326"/>
      <c r="I197" s="326"/>
      <c r="J197" s="327"/>
      <c r="K197" s="307" t="str">
        <f ca="1">IF(ISNUMBER(Y197),TEXT(INDEX(회계장부!$C:$C,Y197,1),"#,###"),IF(Y197="월계",INDEX(월별누계!$B:$B,MATCH(출력월,월별누계!$A:$A,0),1),IF(Y197="누계",INDEX(월별누계!$D:$D,MATCH(출력월,월별누계!$A:$A,0),1),"")))</f>
        <v/>
      </c>
      <c r="L197" s="308"/>
      <c r="M197" s="308"/>
      <c r="N197" s="309"/>
      <c r="O197" s="310" t="str">
        <f ca="1">IF(ISNUMBER(Y197),TEXT(INDEX(회계장부!$D:$D,Y197,1),"#,####"),IF(Y197="월계",INDEX(월별누계!$C:$C,MATCH(출력월,월별누계!$A:$A,0),1),IF(Y197="누계",INDEX(월별누계!$E:$E,MATCH(출력월,월별누계!$A:$A,0),1),"")))</f>
        <v/>
      </c>
      <c r="P197" s="308"/>
      <c r="Q197" s="308"/>
      <c r="R197" s="309"/>
      <c r="S197" s="311" t="str">
        <f ca="1">IF(ISNUMBER(Y197),INDEX(회계장부!$E:$E,Y197,1),IF(Y197="월계","",IF(Y197="누계",INDEX(월별누계!$F:$F,MATCH(출력월,월별누계!$A:$A,0),1),"")))</f>
        <v/>
      </c>
      <c r="T197" s="311"/>
      <c r="U197" s="311"/>
      <c r="V197" s="310"/>
      <c r="W197" s="1">
        <v>192</v>
      </c>
      <c r="X197" s="1" t="str">
        <f ca="1">IFERROR(MATCH(W197,회계장부!$N:$N,0),"N/A")</f>
        <v>N/A</v>
      </c>
      <c r="Y197" s="1" t="str">
        <f t="shared" ca="1" si="5"/>
        <v>N/A</v>
      </c>
      <c r="Z197" s="1" t="str">
        <f t="shared" ca="1" si="4"/>
        <v>X</v>
      </c>
    </row>
    <row r="198" spans="1:26" ht="20.100000000000001" customHeight="1">
      <c r="A198" s="298" t="str">
        <f ca="1">IF(X198="N/A","",MONTH(INDEX(회계장부!$A:$A,X198,1)))</f>
        <v/>
      </c>
      <c r="B198" s="299" t="str">
        <f ca="1">IF(X198="N/A","",DAY(INDEX(회계장부!$A:$A,X198,1)))</f>
        <v/>
      </c>
      <c r="C198" s="325" t="str">
        <f ca="1">IF(ISNUMBER(Y198),INDEX(회계장부!$B:$B,Y198,1),IF(Y198="N/A","",Y198))</f>
        <v/>
      </c>
      <c r="D198" s="326"/>
      <c r="E198" s="326"/>
      <c r="F198" s="326"/>
      <c r="G198" s="326"/>
      <c r="H198" s="326"/>
      <c r="I198" s="326"/>
      <c r="J198" s="327"/>
      <c r="K198" s="307" t="str">
        <f ca="1">IF(ISNUMBER(Y198),TEXT(INDEX(회계장부!$C:$C,Y198,1),"#,###"),IF(Y198="월계",INDEX(월별누계!$B:$B,MATCH(출력월,월별누계!$A:$A,0),1),IF(Y198="누계",INDEX(월별누계!$D:$D,MATCH(출력월,월별누계!$A:$A,0),1),"")))</f>
        <v/>
      </c>
      <c r="L198" s="308"/>
      <c r="M198" s="308"/>
      <c r="N198" s="309"/>
      <c r="O198" s="310" t="str">
        <f ca="1">IF(ISNUMBER(Y198),TEXT(INDEX(회계장부!$D:$D,Y198,1),"#,####"),IF(Y198="월계",INDEX(월별누계!$C:$C,MATCH(출력월,월별누계!$A:$A,0),1),IF(Y198="누계",INDEX(월별누계!$E:$E,MATCH(출력월,월별누계!$A:$A,0),1),"")))</f>
        <v/>
      </c>
      <c r="P198" s="308"/>
      <c r="Q198" s="308"/>
      <c r="R198" s="309"/>
      <c r="S198" s="311" t="str">
        <f ca="1">IF(ISNUMBER(Y198),INDEX(회계장부!$E:$E,Y198,1),IF(Y198="월계","",IF(Y198="누계",INDEX(월별누계!$F:$F,MATCH(출력월,월별누계!$A:$A,0),1),"")))</f>
        <v/>
      </c>
      <c r="T198" s="311"/>
      <c r="U198" s="311"/>
      <c r="V198" s="310"/>
      <c r="W198" s="1">
        <v>193</v>
      </c>
      <c r="X198" s="1" t="str">
        <f ca="1">IFERROR(MATCH(W198,회계장부!$N:$N,0),"N/A")</f>
        <v>N/A</v>
      </c>
      <c r="Y198" s="1" t="str">
        <f t="shared" ca="1" si="5"/>
        <v>N/A</v>
      </c>
      <c r="Z198" s="1" t="str">
        <f t="shared" ca="1" si="4"/>
        <v>X</v>
      </c>
    </row>
    <row r="199" spans="1:26" ht="20.100000000000001" customHeight="1">
      <c r="A199" s="298" t="str">
        <f ca="1">IF(X199="N/A","",MONTH(INDEX(회계장부!$A:$A,X199,1)))</f>
        <v/>
      </c>
      <c r="B199" s="299" t="str">
        <f ca="1">IF(X199="N/A","",DAY(INDEX(회계장부!$A:$A,X199,1)))</f>
        <v/>
      </c>
      <c r="C199" s="325" t="str">
        <f ca="1">IF(ISNUMBER(Y199),INDEX(회계장부!$B:$B,Y199,1),IF(Y199="N/A","",Y199))</f>
        <v/>
      </c>
      <c r="D199" s="326"/>
      <c r="E199" s="326"/>
      <c r="F199" s="326"/>
      <c r="G199" s="326"/>
      <c r="H199" s="326"/>
      <c r="I199" s="326"/>
      <c r="J199" s="327"/>
      <c r="K199" s="307" t="str">
        <f ca="1">IF(ISNUMBER(Y199),TEXT(INDEX(회계장부!$C:$C,Y199,1),"#,###"),IF(Y199="월계",INDEX(월별누계!$B:$B,MATCH(출력월,월별누계!$A:$A,0),1),IF(Y199="누계",INDEX(월별누계!$D:$D,MATCH(출력월,월별누계!$A:$A,0),1),"")))</f>
        <v/>
      </c>
      <c r="L199" s="308"/>
      <c r="M199" s="308"/>
      <c r="N199" s="309"/>
      <c r="O199" s="310" t="str">
        <f ca="1">IF(ISNUMBER(Y199),TEXT(INDEX(회계장부!$D:$D,Y199,1),"#,####"),IF(Y199="월계",INDEX(월별누계!$C:$C,MATCH(출력월,월별누계!$A:$A,0),1),IF(Y199="누계",INDEX(월별누계!$E:$E,MATCH(출력월,월별누계!$A:$A,0),1),"")))</f>
        <v/>
      </c>
      <c r="P199" s="308"/>
      <c r="Q199" s="308"/>
      <c r="R199" s="309"/>
      <c r="S199" s="311" t="str">
        <f ca="1">IF(ISNUMBER(Y199),INDEX(회계장부!$E:$E,Y199,1),IF(Y199="월계","",IF(Y199="누계",INDEX(월별누계!$F:$F,MATCH(출력월,월별누계!$A:$A,0),1),"")))</f>
        <v/>
      </c>
      <c r="T199" s="311"/>
      <c r="U199" s="311"/>
      <c r="V199" s="310"/>
      <c r="W199" s="1">
        <v>194</v>
      </c>
      <c r="X199" s="1" t="str">
        <f ca="1">IFERROR(MATCH(W199,회계장부!$N:$N,0),"N/A")</f>
        <v>N/A</v>
      </c>
      <c r="Y199" s="1" t="str">
        <f t="shared" ca="1" si="5"/>
        <v>N/A</v>
      </c>
      <c r="Z199" s="1" t="str">
        <f t="shared" ref="Z199:Z262" ca="1" si="6">IF(OR(ISNUMBER(Y199),Y199="월계",Y199="누계"),"O","X")</f>
        <v>X</v>
      </c>
    </row>
    <row r="200" spans="1:26" ht="20.100000000000001" customHeight="1">
      <c r="A200" s="298" t="str">
        <f ca="1">IF(X200="N/A","",MONTH(INDEX(회계장부!$A:$A,X200,1)))</f>
        <v/>
      </c>
      <c r="B200" s="299" t="str">
        <f ca="1">IF(X200="N/A","",DAY(INDEX(회계장부!$A:$A,X200,1)))</f>
        <v/>
      </c>
      <c r="C200" s="325" t="str">
        <f ca="1">IF(ISNUMBER(Y200),INDEX(회계장부!$B:$B,Y200,1),IF(Y200="N/A","",Y200))</f>
        <v/>
      </c>
      <c r="D200" s="326"/>
      <c r="E200" s="326"/>
      <c r="F200" s="326"/>
      <c r="G200" s="326"/>
      <c r="H200" s="326"/>
      <c r="I200" s="326"/>
      <c r="J200" s="327"/>
      <c r="K200" s="307" t="str">
        <f ca="1">IF(ISNUMBER(Y200),TEXT(INDEX(회계장부!$C:$C,Y200,1),"#,###"),IF(Y200="월계",INDEX(월별누계!$B:$B,MATCH(출력월,월별누계!$A:$A,0),1),IF(Y200="누계",INDEX(월별누계!$D:$D,MATCH(출력월,월별누계!$A:$A,0),1),"")))</f>
        <v/>
      </c>
      <c r="L200" s="308"/>
      <c r="M200" s="308"/>
      <c r="N200" s="309"/>
      <c r="O200" s="310" t="str">
        <f ca="1">IF(ISNUMBER(Y200),TEXT(INDEX(회계장부!$D:$D,Y200,1),"#,####"),IF(Y200="월계",INDEX(월별누계!$C:$C,MATCH(출력월,월별누계!$A:$A,0),1),IF(Y200="누계",INDEX(월별누계!$E:$E,MATCH(출력월,월별누계!$A:$A,0),1),"")))</f>
        <v/>
      </c>
      <c r="P200" s="308"/>
      <c r="Q200" s="308"/>
      <c r="R200" s="309"/>
      <c r="S200" s="311" t="str">
        <f ca="1">IF(ISNUMBER(Y200),INDEX(회계장부!$E:$E,Y200,1),IF(Y200="월계","",IF(Y200="누계",INDEX(월별누계!$F:$F,MATCH(출력월,월별누계!$A:$A,0),1),"")))</f>
        <v/>
      </c>
      <c r="T200" s="311"/>
      <c r="U200" s="311"/>
      <c r="V200" s="310"/>
      <c r="W200" s="1">
        <v>195</v>
      </c>
      <c r="X200" s="1" t="str">
        <f ca="1">IFERROR(MATCH(W200,회계장부!$N:$N,0),"N/A")</f>
        <v>N/A</v>
      </c>
      <c r="Y200" s="1" t="str">
        <f t="shared" ref="Y200:Y263" ca="1" si="7">IF(ISNUMBER(X200),X200,IF(X200="N/A",IF(ISNUMBER(X199),"월계",IF(Y199="월계","누계",X200))))</f>
        <v>N/A</v>
      </c>
      <c r="Z200" s="1" t="str">
        <f t="shared" ca="1" si="6"/>
        <v>X</v>
      </c>
    </row>
    <row r="201" spans="1:26" ht="20.100000000000001" customHeight="1">
      <c r="A201" s="298" t="str">
        <f ca="1">IF(X201="N/A","",MONTH(INDEX(회계장부!$A:$A,X201,1)))</f>
        <v/>
      </c>
      <c r="B201" s="299" t="str">
        <f ca="1">IF(X201="N/A","",DAY(INDEX(회계장부!$A:$A,X201,1)))</f>
        <v/>
      </c>
      <c r="C201" s="325" t="str">
        <f ca="1">IF(ISNUMBER(Y201),INDEX(회계장부!$B:$B,Y201,1),IF(Y201="N/A","",Y201))</f>
        <v/>
      </c>
      <c r="D201" s="326"/>
      <c r="E201" s="326"/>
      <c r="F201" s="326"/>
      <c r="G201" s="326"/>
      <c r="H201" s="326"/>
      <c r="I201" s="326"/>
      <c r="J201" s="327"/>
      <c r="K201" s="307" t="str">
        <f ca="1">IF(ISNUMBER(Y201),TEXT(INDEX(회계장부!$C:$C,Y201,1),"#,###"),IF(Y201="월계",INDEX(월별누계!$B:$B,MATCH(출력월,월별누계!$A:$A,0),1),IF(Y201="누계",INDEX(월별누계!$D:$D,MATCH(출력월,월별누계!$A:$A,0),1),"")))</f>
        <v/>
      </c>
      <c r="L201" s="308"/>
      <c r="M201" s="308"/>
      <c r="N201" s="309"/>
      <c r="O201" s="310" t="str">
        <f ca="1">IF(ISNUMBER(Y201),TEXT(INDEX(회계장부!$D:$D,Y201,1),"#,####"),IF(Y201="월계",INDEX(월별누계!$C:$C,MATCH(출력월,월별누계!$A:$A,0),1),IF(Y201="누계",INDEX(월별누계!$E:$E,MATCH(출력월,월별누계!$A:$A,0),1),"")))</f>
        <v/>
      </c>
      <c r="P201" s="308"/>
      <c r="Q201" s="308"/>
      <c r="R201" s="309"/>
      <c r="S201" s="311" t="str">
        <f ca="1">IF(ISNUMBER(Y201),INDEX(회계장부!$E:$E,Y201,1),IF(Y201="월계","",IF(Y201="누계",INDEX(월별누계!$F:$F,MATCH(출력월,월별누계!$A:$A,0),1),"")))</f>
        <v/>
      </c>
      <c r="T201" s="311"/>
      <c r="U201" s="311"/>
      <c r="V201" s="310"/>
      <c r="W201" s="1">
        <v>196</v>
      </c>
      <c r="X201" s="1" t="str">
        <f ca="1">IFERROR(MATCH(W201,회계장부!$N:$N,0),"N/A")</f>
        <v>N/A</v>
      </c>
      <c r="Y201" s="1" t="str">
        <f t="shared" ca="1" si="7"/>
        <v>N/A</v>
      </c>
      <c r="Z201" s="1" t="str">
        <f t="shared" ca="1" si="6"/>
        <v>X</v>
      </c>
    </row>
    <row r="202" spans="1:26" ht="20.100000000000001" customHeight="1">
      <c r="A202" s="298" t="str">
        <f ca="1">IF(X202="N/A","",MONTH(INDEX(회계장부!$A:$A,X202,1)))</f>
        <v/>
      </c>
      <c r="B202" s="299" t="str">
        <f ca="1">IF(X202="N/A","",DAY(INDEX(회계장부!$A:$A,X202,1)))</f>
        <v/>
      </c>
      <c r="C202" s="325" t="str">
        <f ca="1">IF(ISNUMBER(Y202),INDEX(회계장부!$B:$B,Y202,1),IF(Y202="N/A","",Y202))</f>
        <v/>
      </c>
      <c r="D202" s="326"/>
      <c r="E202" s="326"/>
      <c r="F202" s="326"/>
      <c r="G202" s="326"/>
      <c r="H202" s="326"/>
      <c r="I202" s="326"/>
      <c r="J202" s="327"/>
      <c r="K202" s="307" t="str">
        <f ca="1">IF(ISNUMBER(Y202),TEXT(INDEX(회계장부!$C:$C,Y202,1),"#,###"),IF(Y202="월계",INDEX(월별누계!$B:$B,MATCH(출력월,월별누계!$A:$A,0),1),IF(Y202="누계",INDEX(월별누계!$D:$D,MATCH(출력월,월별누계!$A:$A,0),1),"")))</f>
        <v/>
      </c>
      <c r="L202" s="308"/>
      <c r="M202" s="308"/>
      <c r="N202" s="309"/>
      <c r="O202" s="310" t="str">
        <f ca="1">IF(ISNUMBER(Y202),TEXT(INDEX(회계장부!$D:$D,Y202,1),"#,####"),IF(Y202="월계",INDEX(월별누계!$C:$C,MATCH(출력월,월별누계!$A:$A,0),1),IF(Y202="누계",INDEX(월별누계!$E:$E,MATCH(출력월,월별누계!$A:$A,0),1),"")))</f>
        <v/>
      </c>
      <c r="P202" s="308"/>
      <c r="Q202" s="308"/>
      <c r="R202" s="309"/>
      <c r="S202" s="311" t="str">
        <f ca="1">IF(ISNUMBER(Y202),INDEX(회계장부!$E:$E,Y202,1),IF(Y202="월계","",IF(Y202="누계",INDEX(월별누계!$F:$F,MATCH(출력월,월별누계!$A:$A,0),1),"")))</f>
        <v/>
      </c>
      <c r="T202" s="311"/>
      <c r="U202" s="311"/>
      <c r="V202" s="310"/>
      <c r="W202" s="1">
        <v>197</v>
      </c>
      <c r="X202" s="1" t="str">
        <f ca="1">IFERROR(MATCH(W202,회계장부!$N:$N,0),"N/A")</f>
        <v>N/A</v>
      </c>
      <c r="Y202" s="1" t="str">
        <f t="shared" ca="1" si="7"/>
        <v>N/A</v>
      </c>
      <c r="Z202" s="1" t="str">
        <f t="shared" ca="1" si="6"/>
        <v>X</v>
      </c>
    </row>
    <row r="203" spans="1:26" ht="20.100000000000001" customHeight="1">
      <c r="A203" s="298" t="str">
        <f ca="1">IF(X203="N/A","",MONTH(INDEX(회계장부!$A:$A,X203,1)))</f>
        <v/>
      </c>
      <c r="B203" s="299" t="str">
        <f ca="1">IF(X203="N/A","",DAY(INDEX(회계장부!$A:$A,X203,1)))</f>
        <v/>
      </c>
      <c r="C203" s="325" t="str">
        <f ca="1">IF(ISNUMBER(Y203),INDEX(회계장부!$B:$B,Y203,1),IF(Y203="N/A","",Y203))</f>
        <v/>
      </c>
      <c r="D203" s="326"/>
      <c r="E203" s="326"/>
      <c r="F203" s="326"/>
      <c r="G203" s="326"/>
      <c r="H203" s="326"/>
      <c r="I203" s="326"/>
      <c r="J203" s="327"/>
      <c r="K203" s="307" t="str">
        <f ca="1">IF(ISNUMBER(Y203),TEXT(INDEX(회계장부!$C:$C,Y203,1),"#,###"),IF(Y203="월계",INDEX(월별누계!$B:$B,MATCH(출력월,월별누계!$A:$A,0),1),IF(Y203="누계",INDEX(월별누계!$D:$D,MATCH(출력월,월별누계!$A:$A,0),1),"")))</f>
        <v/>
      </c>
      <c r="L203" s="308"/>
      <c r="M203" s="308"/>
      <c r="N203" s="309"/>
      <c r="O203" s="310" t="str">
        <f ca="1">IF(ISNUMBER(Y203),TEXT(INDEX(회계장부!$D:$D,Y203,1),"#,####"),IF(Y203="월계",INDEX(월별누계!$C:$C,MATCH(출력월,월별누계!$A:$A,0),1),IF(Y203="누계",INDEX(월별누계!$E:$E,MATCH(출력월,월별누계!$A:$A,0),1),"")))</f>
        <v/>
      </c>
      <c r="P203" s="308"/>
      <c r="Q203" s="308"/>
      <c r="R203" s="309"/>
      <c r="S203" s="311" t="str">
        <f ca="1">IF(ISNUMBER(Y203),INDEX(회계장부!$E:$E,Y203,1),IF(Y203="월계","",IF(Y203="누계",INDEX(월별누계!$F:$F,MATCH(출력월,월별누계!$A:$A,0),1),"")))</f>
        <v/>
      </c>
      <c r="T203" s="311"/>
      <c r="U203" s="311"/>
      <c r="V203" s="310"/>
      <c r="W203" s="1">
        <v>198</v>
      </c>
      <c r="X203" s="1" t="str">
        <f ca="1">IFERROR(MATCH(W203,회계장부!$N:$N,0),"N/A")</f>
        <v>N/A</v>
      </c>
      <c r="Y203" s="1" t="str">
        <f t="shared" ca="1" si="7"/>
        <v>N/A</v>
      </c>
      <c r="Z203" s="1" t="str">
        <f t="shared" ca="1" si="6"/>
        <v>X</v>
      </c>
    </row>
    <row r="204" spans="1:26" ht="20.100000000000001" customHeight="1">
      <c r="A204" s="298" t="str">
        <f ca="1">IF(X204="N/A","",MONTH(INDEX(회계장부!$A:$A,X204,1)))</f>
        <v/>
      </c>
      <c r="B204" s="299" t="str">
        <f ca="1">IF(X204="N/A","",DAY(INDEX(회계장부!$A:$A,X204,1)))</f>
        <v/>
      </c>
      <c r="C204" s="325" t="str">
        <f ca="1">IF(ISNUMBER(Y204),INDEX(회계장부!$B:$B,Y204,1),IF(Y204="N/A","",Y204))</f>
        <v/>
      </c>
      <c r="D204" s="326"/>
      <c r="E204" s="326"/>
      <c r="F204" s="326"/>
      <c r="G204" s="326"/>
      <c r="H204" s="326"/>
      <c r="I204" s="326"/>
      <c r="J204" s="327"/>
      <c r="K204" s="307" t="str">
        <f ca="1">IF(ISNUMBER(Y204),TEXT(INDEX(회계장부!$C:$C,Y204,1),"#,###"),IF(Y204="월계",INDEX(월별누계!$B:$B,MATCH(출력월,월별누계!$A:$A,0),1),IF(Y204="누계",INDEX(월별누계!$D:$D,MATCH(출력월,월별누계!$A:$A,0),1),"")))</f>
        <v/>
      </c>
      <c r="L204" s="308"/>
      <c r="M204" s="308"/>
      <c r="N204" s="309"/>
      <c r="O204" s="310" t="str">
        <f ca="1">IF(ISNUMBER(Y204),TEXT(INDEX(회계장부!$D:$D,Y204,1),"#,####"),IF(Y204="월계",INDEX(월별누계!$C:$C,MATCH(출력월,월별누계!$A:$A,0),1),IF(Y204="누계",INDEX(월별누계!$E:$E,MATCH(출력월,월별누계!$A:$A,0),1),"")))</f>
        <v/>
      </c>
      <c r="P204" s="308"/>
      <c r="Q204" s="308"/>
      <c r="R204" s="309"/>
      <c r="S204" s="311" t="str">
        <f ca="1">IF(ISNUMBER(Y204),INDEX(회계장부!$E:$E,Y204,1),IF(Y204="월계","",IF(Y204="누계",INDEX(월별누계!$F:$F,MATCH(출력월,월별누계!$A:$A,0),1),"")))</f>
        <v/>
      </c>
      <c r="T204" s="311"/>
      <c r="U204" s="311"/>
      <c r="V204" s="310"/>
      <c r="W204" s="1">
        <v>199</v>
      </c>
      <c r="X204" s="1" t="str">
        <f ca="1">IFERROR(MATCH(W204,회계장부!$N:$N,0),"N/A")</f>
        <v>N/A</v>
      </c>
      <c r="Y204" s="1" t="str">
        <f t="shared" ca="1" si="7"/>
        <v>N/A</v>
      </c>
      <c r="Z204" s="1" t="str">
        <f t="shared" ca="1" si="6"/>
        <v>X</v>
      </c>
    </row>
    <row r="205" spans="1:26" ht="20.100000000000001" customHeight="1">
      <c r="A205" s="298" t="str">
        <f ca="1">IF(X205="N/A","",MONTH(INDEX(회계장부!$A:$A,X205,1)))</f>
        <v/>
      </c>
      <c r="B205" s="299" t="str">
        <f ca="1">IF(X205="N/A","",DAY(INDEX(회계장부!$A:$A,X205,1)))</f>
        <v/>
      </c>
      <c r="C205" s="325" t="str">
        <f ca="1">IF(ISNUMBER(Y205),INDEX(회계장부!$B:$B,Y205,1),IF(Y205="N/A","",Y205))</f>
        <v/>
      </c>
      <c r="D205" s="326"/>
      <c r="E205" s="326"/>
      <c r="F205" s="326"/>
      <c r="G205" s="326"/>
      <c r="H205" s="326"/>
      <c r="I205" s="326"/>
      <c r="J205" s="327"/>
      <c r="K205" s="307" t="str">
        <f ca="1">IF(ISNUMBER(Y205),TEXT(INDEX(회계장부!$C:$C,Y205,1),"#,###"),IF(Y205="월계",INDEX(월별누계!$B:$B,MATCH(출력월,월별누계!$A:$A,0),1),IF(Y205="누계",INDEX(월별누계!$D:$D,MATCH(출력월,월별누계!$A:$A,0),1),"")))</f>
        <v/>
      </c>
      <c r="L205" s="308"/>
      <c r="M205" s="308"/>
      <c r="N205" s="309"/>
      <c r="O205" s="310" t="str">
        <f ca="1">IF(ISNUMBER(Y205),TEXT(INDEX(회계장부!$D:$D,Y205,1),"#,####"),IF(Y205="월계",INDEX(월별누계!$C:$C,MATCH(출력월,월별누계!$A:$A,0),1),IF(Y205="누계",INDEX(월별누계!$E:$E,MATCH(출력월,월별누계!$A:$A,0),1),"")))</f>
        <v/>
      </c>
      <c r="P205" s="308"/>
      <c r="Q205" s="308"/>
      <c r="R205" s="309"/>
      <c r="S205" s="311" t="str">
        <f ca="1">IF(ISNUMBER(Y205),INDEX(회계장부!$E:$E,Y205,1),IF(Y205="월계","",IF(Y205="누계",INDEX(월별누계!$F:$F,MATCH(출력월,월별누계!$A:$A,0),1),"")))</f>
        <v/>
      </c>
      <c r="T205" s="311"/>
      <c r="U205" s="311"/>
      <c r="V205" s="310"/>
      <c r="W205" s="1">
        <v>200</v>
      </c>
      <c r="X205" s="1" t="str">
        <f ca="1">IFERROR(MATCH(W205,회계장부!$N:$N,0),"N/A")</f>
        <v>N/A</v>
      </c>
      <c r="Y205" s="1" t="str">
        <f t="shared" ca="1" si="7"/>
        <v>N/A</v>
      </c>
      <c r="Z205" s="1" t="str">
        <f t="shared" ca="1" si="6"/>
        <v>X</v>
      </c>
    </row>
    <row r="206" spans="1:26" ht="20.100000000000001" customHeight="1">
      <c r="A206" s="298" t="str">
        <f ca="1">IF(X206="N/A","",MONTH(INDEX(회계장부!$A:$A,X206,1)))</f>
        <v/>
      </c>
      <c r="B206" s="299" t="str">
        <f ca="1">IF(X206="N/A","",DAY(INDEX(회계장부!$A:$A,X206,1)))</f>
        <v/>
      </c>
      <c r="C206" s="325" t="str">
        <f ca="1">IF(ISNUMBER(Y206),INDEX(회계장부!$B:$B,Y206,1),IF(Y206="N/A","",Y206))</f>
        <v/>
      </c>
      <c r="D206" s="326"/>
      <c r="E206" s="326"/>
      <c r="F206" s="326"/>
      <c r="G206" s="326"/>
      <c r="H206" s="326"/>
      <c r="I206" s="326"/>
      <c r="J206" s="327"/>
      <c r="K206" s="307" t="str">
        <f ca="1">IF(ISNUMBER(Y206),TEXT(INDEX(회계장부!$C:$C,Y206,1),"#,###"),IF(Y206="월계",INDEX(월별누계!$B:$B,MATCH(출력월,월별누계!$A:$A,0),1),IF(Y206="누계",INDEX(월별누계!$D:$D,MATCH(출력월,월별누계!$A:$A,0),1),"")))</f>
        <v/>
      </c>
      <c r="L206" s="308"/>
      <c r="M206" s="308"/>
      <c r="N206" s="309"/>
      <c r="O206" s="310" t="str">
        <f ca="1">IF(ISNUMBER(Y206),TEXT(INDEX(회계장부!$D:$D,Y206,1),"#,####"),IF(Y206="월계",INDEX(월별누계!$C:$C,MATCH(출력월,월별누계!$A:$A,0),1),IF(Y206="누계",INDEX(월별누계!$E:$E,MATCH(출력월,월별누계!$A:$A,0),1),"")))</f>
        <v/>
      </c>
      <c r="P206" s="308"/>
      <c r="Q206" s="308"/>
      <c r="R206" s="309"/>
      <c r="S206" s="311" t="str">
        <f ca="1">IF(ISNUMBER(Y206),INDEX(회계장부!$E:$E,Y206,1),IF(Y206="월계","",IF(Y206="누계",INDEX(월별누계!$F:$F,MATCH(출력월,월별누계!$A:$A,0),1),"")))</f>
        <v/>
      </c>
      <c r="T206" s="311"/>
      <c r="U206" s="311"/>
      <c r="V206" s="310"/>
      <c r="W206" s="1">
        <v>201</v>
      </c>
      <c r="X206" s="1" t="str">
        <f ca="1">IFERROR(MATCH(W206,회계장부!$N:$N,0),"N/A")</f>
        <v>N/A</v>
      </c>
      <c r="Y206" s="1" t="str">
        <f t="shared" ca="1" si="7"/>
        <v>N/A</v>
      </c>
      <c r="Z206" s="1" t="str">
        <f t="shared" ca="1" si="6"/>
        <v>X</v>
      </c>
    </row>
    <row r="207" spans="1:26" ht="20.100000000000001" customHeight="1">
      <c r="A207" s="298" t="str">
        <f ca="1">IF(X207="N/A","",MONTH(INDEX(회계장부!$A:$A,X207,1)))</f>
        <v/>
      </c>
      <c r="B207" s="299" t="str">
        <f ca="1">IF(X207="N/A","",DAY(INDEX(회계장부!$A:$A,X207,1)))</f>
        <v/>
      </c>
      <c r="C207" s="325" t="str">
        <f ca="1">IF(ISNUMBER(Y207),INDEX(회계장부!$B:$B,Y207,1),IF(Y207="N/A","",Y207))</f>
        <v/>
      </c>
      <c r="D207" s="326"/>
      <c r="E207" s="326"/>
      <c r="F207" s="326"/>
      <c r="G207" s="326"/>
      <c r="H207" s="326"/>
      <c r="I207" s="326"/>
      <c r="J207" s="327"/>
      <c r="K207" s="307" t="str">
        <f ca="1">IF(ISNUMBER(Y207),TEXT(INDEX(회계장부!$C:$C,Y207,1),"#,###"),IF(Y207="월계",INDEX(월별누계!$B:$B,MATCH(출력월,월별누계!$A:$A,0),1),IF(Y207="누계",INDEX(월별누계!$D:$D,MATCH(출력월,월별누계!$A:$A,0),1),"")))</f>
        <v/>
      </c>
      <c r="L207" s="308"/>
      <c r="M207" s="308"/>
      <c r="N207" s="309"/>
      <c r="O207" s="310" t="str">
        <f ca="1">IF(ISNUMBER(Y207),TEXT(INDEX(회계장부!$D:$D,Y207,1),"#,####"),IF(Y207="월계",INDEX(월별누계!$C:$C,MATCH(출력월,월별누계!$A:$A,0),1),IF(Y207="누계",INDEX(월별누계!$E:$E,MATCH(출력월,월별누계!$A:$A,0),1),"")))</f>
        <v/>
      </c>
      <c r="P207" s="308"/>
      <c r="Q207" s="308"/>
      <c r="R207" s="309"/>
      <c r="S207" s="311" t="str">
        <f ca="1">IF(ISNUMBER(Y207),INDEX(회계장부!$E:$E,Y207,1),IF(Y207="월계","",IF(Y207="누계",INDEX(월별누계!$F:$F,MATCH(출력월,월별누계!$A:$A,0),1),"")))</f>
        <v/>
      </c>
      <c r="T207" s="311"/>
      <c r="U207" s="311"/>
      <c r="V207" s="310"/>
      <c r="W207" s="1">
        <v>202</v>
      </c>
      <c r="X207" s="1" t="str">
        <f ca="1">IFERROR(MATCH(W207,회계장부!$N:$N,0),"N/A")</f>
        <v>N/A</v>
      </c>
      <c r="Y207" s="1" t="str">
        <f t="shared" ca="1" si="7"/>
        <v>N/A</v>
      </c>
      <c r="Z207" s="1" t="str">
        <f t="shared" ca="1" si="6"/>
        <v>X</v>
      </c>
    </row>
    <row r="208" spans="1:26" ht="20.100000000000001" customHeight="1">
      <c r="A208" s="298" t="str">
        <f ca="1">IF(X208="N/A","",MONTH(INDEX(회계장부!$A:$A,X208,1)))</f>
        <v/>
      </c>
      <c r="B208" s="299" t="str">
        <f ca="1">IF(X208="N/A","",DAY(INDEX(회계장부!$A:$A,X208,1)))</f>
        <v/>
      </c>
      <c r="C208" s="325" t="str">
        <f ca="1">IF(ISNUMBER(Y208),INDEX(회계장부!$B:$B,Y208,1),IF(Y208="N/A","",Y208))</f>
        <v/>
      </c>
      <c r="D208" s="326"/>
      <c r="E208" s="326"/>
      <c r="F208" s="326"/>
      <c r="G208" s="326"/>
      <c r="H208" s="326"/>
      <c r="I208" s="326"/>
      <c r="J208" s="327"/>
      <c r="K208" s="307" t="str">
        <f ca="1">IF(ISNUMBER(Y208),TEXT(INDEX(회계장부!$C:$C,Y208,1),"#,###"),IF(Y208="월계",INDEX(월별누계!$B:$B,MATCH(출력월,월별누계!$A:$A,0),1),IF(Y208="누계",INDEX(월별누계!$D:$D,MATCH(출력월,월별누계!$A:$A,0),1),"")))</f>
        <v/>
      </c>
      <c r="L208" s="308"/>
      <c r="M208" s="308"/>
      <c r="N208" s="309"/>
      <c r="O208" s="310" t="str">
        <f ca="1">IF(ISNUMBER(Y208),TEXT(INDEX(회계장부!$D:$D,Y208,1),"#,####"),IF(Y208="월계",INDEX(월별누계!$C:$C,MATCH(출력월,월별누계!$A:$A,0),1),IF(Y208="누계",INDEX(월별누계!$E:$E,MATCH(출력월,월별누계!$A:$A,0),1),"")))</f>
        <v/>
      </c>
      <c r="P208" s="308"/>
      <c r="Q208" s="308"/>
      <c r="R208" s="309"/>
      <c r="S208" s="311" t="str">
        <f ca="1">IF(ISNUMBER(Y208),INDEX(회계장부!$E:$E,Y208,1),IF(Y208="월계","",IF(Y208="누계",INDEX(월별누계!$F:$F,MATCH(출력월,월별누계!$A:$A,0),1),"")))</f>
        <v/>
      </c>
      <c r="T208" s="311"/>
      <c r="U208" s="311"/>
      <c r="V208" s="310"/>
      <c r="W208" s="1">
        <v>203</v>
      </c>
      <c r="X208" s="1" t="str">
        <f ca="1">IFERROR(MATCH(W208,회계장부!$N:$N,0),"N/A")</f>
        <v>N/A</v>
      </c>
      <c r="Y208" s="1" t="str">
        <f t="shared" ca="1" si="7"/>
        <v>N/A</v>
      </c>
      <c r="Z208" s="1" t="str">
        <f t="shared" ca="1" si="6"/>
        <v>X</v>
      </c>
    </row>
    <row r="209" spans="1:26" ht="20.100000000000001" customHeight="1">
      <c r="A209" s="298" t="str">
        <f ca="1">IF(X209="N/A","",MONTH(INDEX(회계장부!$A:$A,X209,1)))</f>
        <v/>
      </c>
      <c r="B209" s="299" t="str">
        <f ca="1">IF(X209="N/A","",DAY(INDEX(회계장부!$A:$A,X209,1)))</f>
        <v/>
      </c>
      <c r="C209" s="325" t="str">
        <f ca="1">IF(ISNUMBER(Y209),INDEX(회계장부!$B:$B,Y209,1),IF(Y209="N/A","",Y209))</f>
        <v/>
      </c>
      <c r="D209" s="326"/>
      <c r="E209" s="326"/>
      <c r="F209" s="326"/>
      <c r="G209" s="326"/>
      <c r="H209" s="326"/>
      <c r="I209" s="326"/>
      <c r="J209" s="327"/>
      <c r="K209" s="307" t="str">
        <f ca="1">IF(ISNUMBER(Y209),TEXT(INDEX(회계장부!$C:$C,Y209,1),"#,###"),IF(Y209="월계",INDEX(월별누계!$B:$B,MATCH(출력월,월별누계!$A:$A,0),1),IF(Y209="누계",INDEX(월별누계!$D:$D,MATCH(출력월,월별누계!$A:$A,0),1),"")))</f>
        <v/>
      </c>
      <c r="L209" s="308"/>
      <c r="M209" s="308"/>
      <c r="N209" s="309"/>
      <c r="O209" s="310" t="str">
        <f ca="1">IF(ISNUMBER(Y209),TEXT(INDEX(회계장부!$D:$D,Y209,1),"#,####"),IF(Y209="월계",INDEX(월별누계!$C:$C,MATCH(출력월,월별누계!$A:$A,0),1),IF(Y209="누계",INDEX(월별누계!$E:$E,MATCH(출력월,월별누계!$A:$A,0),1),"")))</f>
        <v/>
      </c>
      <c r="P209" s="308"/>
      <c r="Q209" s="308"/>
      <c r="R209" s="309"/>
      <c r="S209" s="311" t="str">
        <f ca="1">IF(ISNUMBER(Y209),INDEX(회계장부!$E:$E,Y209,1),IF(Y209="월계","",IF(Y209="누계",INDEX(월별누계!$F:$F,MATCH(출력월,월별누계!$A:$A,0),1),"")))</f>
        <v/>
      </c>
      <c r="T209" s="311"/>
      <c r="U209" s="311"/>
      <c r="V209" s="310"/>
      <c r="W209" s="1">
        <v>204</v>
      </c>
      <c r="X209" s="1" t="str">
        <f ca="1">IFERROR(MATCH(W209,회계장부!$N:$N,0),"N/A")</f>
        <v>N/A</v>
      </c>
      <c r="Y209" s="1" t="str">
        <f t="shared" ca="1" si="7"/>
        <v>N/A</v>
      </c>
      <c r="Z209" s="1" t="str">
        <f t="shared" ca="1" si="6"/>
        <v>X</v>
      </c>
    </row>
    <row r="210" spans="1:26" ht="20.100000000000001" customHeight="1">
      <c r="A210" s="298" t="str">
        <f ca="1">IF(X210="N/A","",MONTH(INDEX(회계장부!$A:$A,X210,1)))</f>
        <v/>
      </c>
      <c r="B210" s="299" t="str">
        <f ca="1">IF(X210="N/A","",DAY(INDEX(회계장부!$A:$A,X210,1)))</f>
        <v/>
      </c>
      <c r="C210" s="325" t="str">
        <f ca="1">IF(ISNUMBER(Y210),INDEX(회계장부!$B:$B,Y210,1),IF(Y210="N/A","",Y210))</f>
        <v/>
      </c>
      <c r="D210" s="326"/>
      <c r="E210" s="326"/>
      <c r="F210" s="326"/>
      <c r="G210" s="326"/>
      <c r="H210" s="326"/>
      <c r="I210" s="326"/>
      <c r="J210" s="327"/>
      <c r="K210" s="307" t="str">
        <f ca="1">IF(ISNUMBER(Y210),TEXT(INDEX(회계장부!$C:$C,Y210,1),"#,###"),IF(Y210="월계",INDEX(월별누계!$B:$B,MATCH(출력월,월별누계!$A:$A,0),1),IF(Y210="누계",INDEX(월별누계!$D:$D,MATCH(출력월,월별누계!$A:$A,0),1),"")))</f>
        <v/>
      </c>
      <c r="L210" s="308"/>
      <c r="M210" s="308"/>
      <c r="N210" s="309"/>
      <c r="O210" s="310" t="str">
        <f ca="1">IF(ISNUMBER(Y210),TEXT(INDEX(회계장부!$D:$D,Y210,1),"#,####"),IF(Y210="월계",INDEX(월별누계!$C:$C,MATCH(출력월,월별누계!$A:$A,0),1),IF(Y210="누계",INDEX(월별누계!$E:$E,MATCH(출력월,월별누계!$A:$A,0),1),"")))</f>
        <v/>
      </c>
      <c r="P210" s="308"/>
      <c r="Q210" s="308"/>
      <c r="R210" s="309"/>
      <c r="S210" s="311" t="str">
        <f ca="1">IF(ISNUMBER(Y210),INDEX(회계장부!$E:$E,Y210,1),IF(Y210="월계","",IF(Y210="누계",INDEX(월별누계!$F:$F,MATCH(출력월,월별누계!$A:$A,0),1),"")))</f>
        <v/>
      </c>
      <c r="T210" s="311"/>
      <c r="U210" s="311"/>
      <c r="V210" s="310"/>
      <c r="W210" s="1">
        <v>205</v>
      </c>
      <c r="X210" s="1" t="str">
        <f ca="1">IFERROR(MATCH(W210,회계장부!$N:$N,0),"N/A")</f>
        <v>N/A</v>
      </c>
      <c r="Y210" s="1" t="str">
        <f t="shared" ca="1" si="7"/>
        <v>N/A</v>
      </c>
      <c r="Z210" s="1" t="str">
        <f t="shared" ca="1" si="6"/>
        <v>X</v>
      </c>
    </row>
    <row r="211" spans="1:26" ht="20.100000000000001" customHeight="1">
      <c r="A211" s="298" t="str">
        <f ca="1">IF(X211="N/A","",MONTH(INDEX(회계장부!$A:$A,X211,1)))</f>
        <v/>
      </c>
      <c r="B211" s="299" t="str">
        <f ca="1">IF(X211="N/A","",DAY(INDEX(회계장부!$A:$A,X211,1)))</f>
        <v/>
      </c>
      <c r="C211" s="325" t="str">
        <f ca="1">IF(ISNUMBER(Y211),INDEX(회계장부!$B:$B,Y211,1),IF(Y211="N/A","",Y211))</f>
        <v/>
      </c>
      <c r="D211" s="326"/>
      <c r="E211" s="326"/>
      <c r="F211" s="326"/>
      <c r="G211" s="326"/>
      <c r="H211" s="326"/>
      <c r="I211" s="326"/>
      <c r="J211" s="327"/>
      <c r="K211" s="307" t="str">
        <f ca="1">IF(ISNUMBER(Y211),TEXT(INDEX(회계장부!$C:$C,Y211,1),"#,###"),IF(Y211="월계",INDEX(월별누계!$B:$B,MATCH(출력월,월별누계!$A:$A,0),1),IF(Y211="누계",INDEX(월별누계!$D:$D,MATCH(출력월,월별누계!$A:$A,0),1),"")))</f>
        <v/>
      </c>
      <c r="L211" s="308"/>
      <c r="M211" s="308"/>
      <c r="N211" s="309"/>
      <c r="O211" s="310" t="str">
        <f ca="1">IF(ISNUMBER(Y211),TEXT(INDEX(회계장부!$D:$D,Y211,1),"#,####"),IF(Y211="월계",INDEX(월별누계!$C:$C,MATCH(출력월,월별누계!$A:$A,0),1),IF(Y211="누계",INDEX(월별누계!$E:$E,MATCH(출력월,월별누계!$A:$A,0),1),"")))</f>
        <v/>
      </c>
      <c r="P211" s="308"/>
      <c r="Q211" s="308"/>
      <c r="R211" s="309"/>
      <c r="S211" s="311" t="str">
        <f ca="1">IF(ISNUMBER(Y211),INDEX(회계장부!$E:$E,Y211,1),IF(Y211="월계","",IF(Y211="누계",INDEX(월별누계!$F:$F,MATCH(출력월,월별누계!$A:$A,0),1),"")))</f>
        <v/>
      </c>
      <c r="T211" s="311"/>
      <c r="U211" s="311"/>
      <c r="V211" s="310"/>
      <c r="W211" s="1">
        <v>206</v>
      </c>
      <c r="X211" s="1" t="str">
        <f ca="1">IFERROR(MATCH(W211,회계장부!$N:$N,0),"N/A")</f>
        <v>N/A</v>
      </c>
      <c r="Y211" s="1" t="str">
        <f t="shared" ca="1" si="7"/>
        <v>N/A</v>
      </c>
      <c r="Z211" s="1" t="str">
        <f t="shared" ca="1" si="6"/>
        <v>X</v>
      </c>
    </row>
    <row r="212" spans="1:26" ht="20.100000000000001" customHeight="1">
      <c r="A212" s="298" t="str">
        <f ca="1">IF(X212="N/A","",MONTH(INDEX(회계장부!$A:$A,X212,1)))</f>
        <v/>
      </c>
      <c r="B212" s="299" t="str">
        <f ca="1">IF(X212="N/A","",DAY(INDEX(회계장부!$A:$A,X212,1)))</f>
        <v/>
      </c>
      <c r="C212" s="325" t="str">
        <f ca="1">IF(ISNUMBER(Y212),INDEX(회계장부!$B:$B,Y212,1),IF(Y212="N/A","",Y212))</f>
        <v/>
      </c>
      <c r="D212" s="326"/>
      <c r="E212" s="326"/>
      <c r="F212" s="326"/>
      <c r="G212" s="326"/>
      <c r="H212" s="326"/>
      <c r="I212" s="326"/>
      <c r="J212" s="327"/>
      <c r="K212" s="307" t="str">
        <f ca="1">IF(ISNUMBER(Y212),TEXT(INDEX(회계장부!$C:$C,Y212,1),"#,###"),IF(Y212="월계",INDEX(월별누계!$B:$B,MATCH(출력월,월별누계!$A:$A,0),1),IF(Y212="누계",INDEX(월별누계!$D:$D,MATCH(출력월,월별누계!$A:$A,0),1),"")))</f>
        <v/>
      </c>
      <c r="L212" s="308"/>
      <c r="M212" s="308"/>
      <c r="N212" s="309"/>
      <c r="O212" s="310" t="str">
        <f ca="1">IF(ISNUMBER(Y212),TEXT(INDEX(회계장부!$D:$D,Y212,1),"#,####"),IF(Y212="월계",INDEX(월별누계!$C:$C,MATCH(출력월,월별누계!$A:$A,0),1),IF(Y212="누계",INDEX(월별누계!$E:$E,MATCH(출력월,월별누계!$A:$A,0),1),"")))</f>
        <v/>
      </c>
      <c r="P212" s="308"/>
      <c r="Q212" s="308"/>
      <c r="R212" s="309"/>
      <c r="S212" s="311" t="str">
        <f ca="1">IF(ISNUMBER(Y212),INDEX(회계장부!$E:$E,Y212,1),IF(Y212="월계","",IF(Y212="누계",INDEX(월별누계!$F:$F,MATCH(출력월,월별누계!$A:$A,0),1),"")))</f>
        <v/>
      </c>
      <c r="T212" s="311"/>
      <c r="U212" s="311"/>
      <c r="V212" s="310"/>
      <c r="W212" s="1">
        <v>207</v>
      </c>
      <c r="X212" s="1" t="str">
        <f ca="1">IFERROR(MATCH(W212,회계장부!$N:$N,0),"N/A")</f>
        <v>N/A</v>
      </c>
      <c r="Y212" s="1" t="str">
        <f t="shared" ca="1" si="7"/>
        <v>N/A</v>
      </c>
      <c r="Z212" s="1" t="str">
        <f t="shared" ca="1" si="6"/>
        <v>X</v>
      </c>
    </row>
    <row r="213" spans="1:26" ht="20.100000000000001" customHeight="1">
      <c r="A213" s="298" t="str">
        <f ca="1">IF(X213="N/A","",MONTH(INDEX(회계장부!$A:$A,X213,1)))</f>
        <v/>
      </c>
      <c r="B213" s="299" t="str">
        <f ca="1">IF(X213="N/A","",DAY(INDEX(회계장부!$A:$A,X213,1)))</f>
        <v/>
      </c>
      <c r="C213" s="325" t="str">
        <f ca="1">IF(ISNUMBER(Y213),INDEX(회계장부!$B:$B,Y213,1),IF(Y213="N/A","",Y213))</f>
        <v/>
      </c>
      <c r="D213" s="326"/>
      <c r="E213" s="326"/>
      <c r="F213" s="326"/>
      <c r="G213" s="326"/>
      <c r="H213" s="326"/>
      <c r="I213" s="326"/>
      <c r="J213" s="327"/>
      <c r="K213" s="307" t="str">
        <f ca="1">IF(ISNUMBER(Y213),TEXT(INDEX(회계장부!$C:$C,Y213,1),"#,###"),IF(Y213="월계",INDEX(월별누계!$B:$B,MATCH(출력월,월별누계!$A:$A,0),1),IF(Y213="누계",INDEX(월별누계!$D:$D,MATCH(출력월,월별누계!$A:$A,0),1),"")))</f>
        <v/>
      </c>
      <c r="L213" s="308"/>
      <c r="M213" s="308"/>
      <c r="N213" s="309"/>
      <c r="O213" s="310" t="str">
        <f ca="1">IF(ISNUMBER(Y213),TEXT(INDEX(회계장부!$D:$D,Y213,1),"#,####"),IF(Y213="월계",INDEX(월별누계!$C:$C,MATCH(출력월,월별누계!$A:$A,0),1),IF(Y213="누계",INDEX(월별누계!$E:$E,MATCH(출력월,월별누계!$A:$A,0),1),"")))</f>
        <v/>
      </c>
      <c r="P213" s="308"/>
      <c r="Q213" s="308"/>
      <c r="R213" s="309"/>
      <c r="S213" s="311" t="str">
        <f ca="1">IF(ISNUMBER(Y213),INDEX(회계장부!$E:$E,Y213,1),IF(Y213="월계","",IF(Y213="누계",INDEX(월별누계!$F:$F,MATCH(출력월,월별누계!$A:$A,0),1),"")))</f>
        <v/>
      </c>
      <c r="T213" s="311"/>
      <c r="U213" s="311"/>
      <c r="V213" s="310"/>
      <c r="W213" s="1">
        <v>208</v>
      </c>
      <c r="X213" s="1" t="str">
        <f ca="1">IFERROR(MATCH(W213,회계장부!$N:$N,0),"N/A")</f>
        <v>N/A</v>
      </c>
      <c r="Y213" s="1" t="str">
        <f t="shared" ca="1" si="7"/>
        <v>N/A</v>
      </c>
      <c r="Z213" s="1" t="str">
        <f t="shared" ca="1" si="6"/>
        <v>X</v>
      </c>
    </row>
    <row r="214" spans="1:26" ht="20.100000000000001" customHeight="1">
      <c r="A214" s="298" t="str">
        <f ca="1">IF(X214="N/A","",MONTH(INDEX(회계장부!$A:$A,X214,1)))</f>
        <v/>
      </c>
      <c r="B214" s="299" t="str">
        <f ca="1">IF(X214="N/A","",DAY(INDEX(회계장부!$A:$A,X214,1)))</f>
        <v/>
      </c>
      <c r="C214" s="325" t="str">
        <f ca="1">IF(ISNUMBER(Y214),INDEX(회계장부!$B:$B,Y214,1),IF(Y214="N/A","",Y214))</f>
        <v/>
      </c>
      <c r="D214" s="326"/>
      <c r="E214" s="326"/>
      <c r="F214" s="326"/>
      <c r="G214" s="326"/>
      <c r="H214" s="326"/>
      <c r="I214" s="326"/>
      <c r="J214" s="327"/>
      <c r="K214" s="307" t="str">
        <f ca="1">IF(ISNUMBER(Y214),TEXT(INDEX(회계장부!$C:$C,Y214,1),"#,###"),IF(Y214="월계",INDEX(월별누계!$B:$B,MATCH(출력월,월별누계!$A:$A,0),1),IF(Y214="누계",INDEX(월별누계!$D:$D,MATCH(출력월,월별누계!$A:$A,0),1),"")))</f>
        <v/>
      </c>
      <c r="L214" s="308"/>
      <c r="M214" s="308"/>
      <c r="N214" s="309"/>
      <c r="O214" s="310" t="str">
        <f ca="1">IF(ISNUMBER(Y214),TEXT(INDEX(회계장부!$D:$D,Y214,1),"#,####"),IF(Y214="월계",INDEX(월별누계!$C:$C,MATCH(출력월,월별누계!$A:$A,0),1),IF(Y214="누계",INDEX(월별누계!$E:$E,MATCH(출력월,월별누계!$A:$A,0),1),"")))</f>
        <v/>
      </c>
      <c r="P214" s="308"/>
      <c r="Q214" s="308"/>
      <c r="R214" s="309"/>
      <c r="S214" s="311" t="str">
        <f ca="1">IF(ISNUMBER(Y214),INDEX(회계장부!$E:$E,Y214,1),IF(Y214="월계","",IF(Y214="누계",INDEX(월별누계!$F:$F,MATCH(출력월,월별누계!$A:$A,0),1),"")))</f>
        <v/>
      </c>
      <c r="T214" s="311"/>
      <c r="U214" s="311"/>
      <c r="V214" s="310"/>
      <c r="W214" s="1">
        <v>209</v>
      </c>
      <c r="X214" s="1" t="str">
        <f ca="1">IFERROR(MATCH(W214,회계장부!$N:$N,0),"N/A")</f>
        <v>N/A</v>
      </c>
      <c r="Y214" s="1" t="str">
        <f t="shared" ca="1" si="7"/>
        <v>N/A</v>
      </c>
      <c r="Z214" s="1" t="str">
        <f t="shared" ca="1" si="6"/>
        <v>X</v>
      </c>
    </row>
    <row r="215" spans="1:26" ht="20.100000000000001" customHeight="1">
      <c r="A215" s="298" t="str">
        <f ca="1">IF(X215="N/A","",MONTH(INDEX(회계장부!$A:$A,X215,1)))</f>
        <v/>
      </c>
      <c r="B215" s="299" t="str">
        <f ca="1">IF(X215="N/A","",DAY(INDEX(회계장부!$A:$A,X215,1)))</f>
        <v/>
      </c>
      <c r="C215" s="325" t="str">
        <f ca="1">IF(ISNUMBER(Y215),INDEX(회계장부!$B:$B,Y215,1),IF(Y215="N/A","",Y215))</f>
        <v/>
      </c>
      <c r="D215" s="326"/>
      <c r="E215" s="326"/>
      <c r="F215" s="326"/>
      <c r="G215" s="326"/>
      <c r="H215" s="326"/>
      <c r="I215" s="326"/>
      <c r="J215" s="327"/>
      <c r="K215" s="307" t="str">
        <f ca="1">IF(ISNUMBER(Y215),TEXT(INDEX(회계장부!$C:$C,Y215,1),"#,###"),IF(Y215="월계",INDEX(월별누계!$B:$B,MATCH(출력월,월별누계!$A:$A,0),1),IF(Y215="누계",INDEX(월별누계!$D:$D,MATCH(출력월,월별누계!$A:$A,0),1),"")))</f>
        <v/>
      </c>
      <c r="L215" s="308"/>
      <c r="M215" s="308"/>
      <c r="N215" s="309"/>
      <c r="O215" s="310" t="str">
        <f ca="1">IF(ISNUMBER(Y215),TEXT(INDEX(회계장부!$D:$D,Y215,1),"#,####"),IF(Y215="월계",INDEX(월별누계!$C:$C,MATCH(출력월,월별누계!$A:$A,0),1),IF(Y215="누계",INDEX(월별누계!$E:$E,MATCH(출력월,월별누계!$A:$A,0),1),"")))</f>
        <v/>
      </c>
      <c r="P215" s="308"/>
      <c r="Q215" s="308"/>
      <c r="R215" s="309"/>
      <c r="S215" s="311" t="str">
        <f ca="1">IF(ISNUMBER(Y215),INDEX(회계장부!$E:$E,Y215,1),IF(Y215="월계","",IF(Y215="누계",INDEX(월별누계!$F:$F,MATCH(출력월,월별누계!$A:$A,0),1),"")))</f>
        <v/>
      </c>
      <c r="T215" s="311"/>
      <c r="U215" s="311"/>
      <c r="V215" s="310"/>
      <c r="W215" s="1">
        <v>210</v>
      </c>
      <c r="X215" s="1" t="str">
        <f ca="1">IFERROR(MATCH(W215,회계장부!$N:$N,0),"N/A")</f>
        <v>N/A</v>
      </c>
      <c r="Y215" s="1" t="str">
        <f t="shared" ca="1" si="7"/>
        <v>N/A</v>
      </c>
      <c r="Z215" s="1" t="str">
        <f t="shared" ca="1" si="6"/>
        <v>X</v>
      </c>
    </row>
    <row r="216" spans="1:26" ht="20.100000000000001" customHeight="1">
      <c r="A216" s="298" t="str">
        <f ca="1">IF(X216="N/A","",MONTH(INDEX(회계장부!$A:$A,X216,1)))</f>
        <v/>
      </c>
      <c r="B216" s="299" t="str">
        <f ca="1">IF(X216="N/A","",DAY(INDEX(회계장부!$A:$A,X216,1)))</f>
        <v/>
      </c>
      <c r="C216" s="325" t="str">
        <f ca="1">IF(ISNUMBER(Y216),INDEX(회계장부!$B:$B,Y216,1),IF(Y216="N/A","",Y216))</f>
        <v/>
      </c>
      <c r="D216" s="326"/>
      <c r="E216" s="326"/>
      <c r="F216" s="326"/>
      <c r="G216" s="326"/>
      <c r="H216" s="326"/>
      <c r="I216" s="326"/>
      <c r="J216" s="327"/>
      <c r="K216" s="307" t="str">
        <f ca="1">IF(ISNUMBER(Y216),TEXT(INDEX(회계장부!$C:$C,Y216,1),"#,###"),IF(Y216="월계",INDEX(월별누계!$B:$B,MATCH(출력월,월별누계!$A:$A,0),1),IF(Y216="누계",INDEX(월별누계!$D:$D,MATCH(출력월,월별누계!$A:$A,0),1),"")))</f>
        <v/>
      </c>
      <c r="L216" s="308"/>
      <c r="M216" s="308"/>
      <c r="N216" s="309"/>
      <c r="O216" s="310" t="str">
        <f ca="1">IF(ISNUMBER(Y216),TEXT(INDEX(회계장부!$D:$D,Y216,1),"#,####"),IF(Y216="월계",INDEX(월별누계!$C:$C,MATCH(출력월,월별누계!$A:$A,0),1),IF(Y216="누계",INDEX(월별누계!$E:$E,MATCH(출력월,월별누계!$A:$A,0),1),"")))</f>
        <v/>
      </c>
      <c r="P216" s="308"/>
      <c r="Q216" s="308"/>
      <c r="R216" s="309"/>
      <c r="S216" s="311" t="str">
        <f ca="1">IF(ISNUMBER(Y216),INDEX(회계장부!$E:$E,Y216,1),IF(Y216="월계","",IF(Y216="누계",INDEX(월별누계!$F:$F,MATCH(출력월,월별누계!$A:$A,0),1),"")))</f>
        <v/>
      </c>
      <c r="T216" s="311"/>
      <c r="U216" s="311"/>
      <c r="V216" s="310"/>
      <c r="W216" s="1">
        <v>211</v>
      </c>
      <c r="X216" s="1" t="str">
        <f ca="1">IFERROR(MATCH(W216,회계장부!$N:$N,0),"N/A")</f>
        <v>N/A</v>
      </c>
      <c r="Y216" s="1" t="str">
        <f t="shared" ca="1" si="7"/>
        <v>N/A</v>
      </c>
      <c r="Z216" s="1" t="str">
        <f t="shared" ca="1" si="6"/>
        <v>X</v>
      </c>
    </row>
    <row r="217" spans="1:26" ht="20.100000000000001" customHeight="1">
      <c r="A217" s="298" t="str">
        <f ca="1">IF(X217="N/A","",MONTH(INDEX(회계장부!$A:$A,X217,1)))</f>
        <v/>
      </c>
      <c r="B217" s="299" t="str">
        <f ca="1">IF(X217="N/A","",DAY(INDEX(회계장부!$A:$A,X217,1)))</f>
        <v/>
      </c>
      <c r="C217" s="325" t="str">
        <f ca="1">IF(ISNUMBER(Y217),INDEX(회계장부!$B:$B,Y217,1),IF(Y217="N/A","",Y217))</f>
        <v/>
      </c>
      <c r="D217" s="326"/>
      <c r="E217" s="326"/>
      <c r="F217" s="326"/>
      <c r="G217" s="326"/>
      <c r="H217" s="326"/>
      <c r="I217" s="326"/>
      <c r="J217" s="327"/>
      <c r="K217" s="307" t="str">
        <f ca="1">IF(ISNUMBER(Y217),TEXT(INDEX(회계장부!$C:$C,Y217,1),"#,###"),IF(Y217="월계",INDEX(월별누계!$B:$B,MATCH(출력월,월별누계!$A:$A,0),1),IF(Y217="누계",INDEX(월별누계!$D:$D,MATCH(출력월,월별누계!$A:$A,0),1),"")))</f>
        <v/>
      </c>
      <c r="L217" s="308"/>
      <c r="M217" s="308"/>
      <c r="N217" s="309"/>
      <c r="O217" s="310" t="str">
        <f ca="1">IF(ISNUMBER(Y217),TEXT(INDEX(회계장부!$D:$D,Y217,1),"#,####"),IF(Y217="월계",INDEX(월별누계!$C:$C,MATCH(출력월,월별누계!$A:$A,0),1),IF(Y217="누계",INDEX(월별누계!$E:$E,MATCH(출력월,월별누계!$A:$A,0),1),"")))</f>
        <v/>
      </c>
      <c r="P217" s="308"/>
      <c r="Q217" s="308"/>
      <c r="R217" s="309"/>
      <c r="S217" s="311" t="str">
        <f ca="1">IF(ISNUMBER(Y217),INDEX(회계장부!$E:$E,Y217,1),IF(Y217="월계","",IF(Y217="누계",INDEX(월별누계!$F:$F,MATCH(출력월,월별누계!$A:$A,0),1),"")))</f>
        <v/>
      </c>
      <c r="T217" s="311"/>
      <c r="U217" s="311"/>
      <c r="V217" s="310"/>
      <c r="W217" s="1">
        <v>212</v>
      </c>
      <c r="X217" s="1" t="str">
        <f ca="1">IFERROR(MATCH(W217,회계장부!$N:$N,0),"N/A")</f>
        <v>N/A</v>
      </c>
      <c r="Y217" s="1" t="str">
        <f t="shared" ca="1" si="7"/>
        <v>N/A</v>
      </c>
      <c r="Z217" s="1" t="str">
        <f t="shared" ca="1" si="6"/>
        <v>X</v>
      </c>
    </row>
    <row r="218" spans="1:26" ht="20.100000000000001" customHeight="1">
      <c r="A218" s="298" t="str">
        <f ca="1">IF(X218="N/A","",MONTH(INDEX(회계장부!$A:$A,X218,1)))</f>
        <v/>
      </c>
      <c r="B218" s="299" t="str">
        <f ca="1">IF(X218="N/A","",DAY(INDEX(회계장부!$A:$A,X218,1)))</f>
        <v/>
      </c>
      <c r="C218" s="325" t="str">
        <f ca="1">IF(ISNUMBER(Y218),INDEX(회계장부!$B:$B,Y218,1),IF(Y218="N/A","",Y218))</f>
        <v/>
      </c>
      <c r="D218" s="326"/>
      <c r="E218" s="326"/>
      <c r="F218" s="326"/>
      <c r="G218" s="326"/>
      <c r="H218" s="326"/>
      <c r="I218" s="326"/>
      <c r="J218" s="327"/>
      <c r="K218" s="307" t="str">
        <f ca="1">IF(ISNUMBER(Y218),TEXT(INDEX(회계장부!$C:$C,Y218,1),"#,###"),IF(Y218="월계",INDEX(월별누계!$B:$B,MATCH(출력월,월별누계!$A:$A,0),1),IF(Y218="누계",INDEX(월별누계!$D:$D,MATCH(출력월,월별누계!$A:$A,0),1),"")))</f>
        <v/>
      </c>
      <c r="L218" s="308"/>
      <c r="M218" s="308"/>
      <c r="N218" s="309"/>
      <c r="O218" s="310" t="str">
        <f ca="1">IF(ISNUMBER(Y218),TEXT(INDEX(회계장부!$D:$D,Y218,1),"#,####"),IF(Y218="월계",INDEX(월별누계!$C:$C,MATCH(출력월,월별누계!$A:$A,0),1),IF(Y218="누계",INDEX(월별누계!$E:$E,MATCH(출력월,월별누계!$A:$A,0),1),"")))</f>
        <v/>
      </c>
      <c r="P218" s="308"/>
      <c r="Q218" s="308"/>
      <c r="R218" s="309"/>
      <c r="S218" s="311" t="str">
        <f ca="1">IF(ISNUMBER(Y218),INDEX(회계장부!$E:$E,Y218,1),IF(Y218="월계","",IF(Y218="누계",INDEX(월별누계!$F:$F,MATCH(출력월,월별누계!$A:$A,0),1),"")))</f>
        <v/>
      </c>
      <c r="T218" s="311"/>
      <c r="U218" s="311"/>
      <c r="V218" s="310"/>
      <c r="W218" s="1">
        <v>213</v>
      </c>
      <c r="X218" s="1" t="str">
        <f ca="1">IFERROR(MATCH(W218,회계장부!$N:$N,0),"N/A")</f>
        <v>N/A</v>
      </c>
      <c r="Y218" s="1" t="str">
        <f t="shared" ca="1" si="7"/>
        <v>N/A</v>
      </c>
      <c r="Z218" s="1" t="str">
        <f t="shared" ca="1" si="6"/>
        <v>X</v>
      </c>
    </row>
    <row r="219" spans="1:26" ht="20.100000000000001" customHeight="1">
      <c r="A219" s="298" t="str">
        <f ca="1">IF(X219="N/A","",MONTH(INDEX(회계장부!$A:$A,X219,1)))</f>
        <v/>
      </c>
      <c r="B219" s="299" t="str">
        <f ca="1">IF(X219="N/A","",DAY(INDEX(회계장부!$A:$A,X219,1)))</f>
        <v/>
      </c>
      <c r="C219" s="325" t="str">
        <f ca="1">IF(ISNUMBER(Y219),INDEX(회계장부!$B:$B,Y219,1),IF(Y219="N/A","",Y219))</f>
        <v/>
      </c>
      <c r="D219" s="326"/>
      <c r="E219" s="326"/>
      <c r="F219" s="326"/>
      <c r="G219" s="326"/>
      <c r="H219" s="326"/>
      <c r="I219" s="326"/>
      <c r="J219" s="327"/>
      <c r="K219" s="307" t="str">
        <f ca="1">IF(ISNUMBER(Y219),TEXT(INDEX(회계장부!$C:$C,Y219,1),"#,###"),IF(Y219="월계",INDEX(월별누계!$B:$B,MATCH(출력월,월별누계!$A:$A,0),1),IF(Y219="누계",INDEX(월별누계!$D:$D,MATCH(출력월,월별누계!$A:$A,0),1),"")))</f>
        <v/>
      </c>
      <c r="L219" s="308"/>
      <c r="M219" s="308"/>
      <c r="N219" s="309"/>
      <c r="O219" s="310" t="str">
        <f ca="1">IF(ISNUMBER(Y219),TEXT(INDEX(회계장부!$D:$D,Y219,1),"#,####"),IF(Y219="월계",INDEX(월별누계!$C:$C,MATCH(출력월,월별누계!$A:$A,0),1),IF(Y219="누계",INDEX(월별누계!$E:$E,MATCH(출력월,월별누계!$A:$A,0),1),"")))</f>
        <v/>
      </c>
      <c r="P219" s="308"/>
      <c r="Q219" s="308"/>
      <c r="R219" s="309"/>
      <c r="S219" s="311" t="str">
        <f ca="1">IF(ISNUMBER(Y219),INDEX(회계장부!$E:$E,Y219,1),IF(Y219="월계","",IF(Y219="누계",INDEX(월별누계!$F:$F,MATCH(출력월,월별누계!$A:$A,0),1),"")))</f>
        <v/>
      </c>
      <c r="T219" s="311"/>
      <c r="U219" s="311"/>
      <c r="V219" s="310"/>
      <c r="W219" s="1">
        <v>214</v>
      </c>
      <c r="X219" s="1" t="str">
        <f ca="1">IFERROR(MATCH(W219,회계장부!$N:$N,0),"N/A")</f>
        <v>N/A</v>
      </c>
      <c r="Y219" s="1" t="str">
        <f t="shared" ca="1" si="7"/>
        <v>N/A</v>
      </c>
      <c r="Z219" s="1" t="str">
        <f t="shared" ca="1" si="6"/>
        <v>X</v>
      </c>
    </row>
    <row r="220" spans="1:26" ht="20.100000000000001" customHeight="1">
      <c r="A220" s="298" t="str">
        <f ca="1">IF(X220="N/A","",MONTH(INDEX(회계장부!$A:$A,X220,1)))</f>
        <v/>
      </c>
      <c r="B220" s="299" t="str">
        <f ca="1">IF(X220="N/A","",DAY(INDEX(회계장부!$A:$A,X220,1)))</f>
        <v/>
      </c>
      <c r="C220" s="325" t="str">
        <f ca="1">IF(ISNUMBER(Y220),INDEX(회계장부!$B:$B,Y220,1),IF(Y220="N/A","",Y220))</f>
        <v/>
      </c>
      <c r="D220" s="326"/>
      <c r="E220" s="326"/>
      <c r="F220" s="326"/>
      <c r="G220" s="326"/>
      <c r="H220" s="326"/>
      <c r="I220" s="326"/>
      <c r="J220" s="327"/>
      <c r="K220" s="307" t="str">
        <f ca="1">IF(ISNUMBER(Y220),TEXT(INDEX(회계장부!$C:$C,Y220,1),"#,###"),IF(Y220="월계",INDEX(월별누계!$B:$B,MATCH(출력월,월별누계!$A:$A,0),1),IF(Y220="누계",INDEX(월별누계!$D:$D,MATCH(출력월,월별누계!$A:$A,0),1),"")))</f>
        <v/>
      </c>
      <c r="L220" s="308"/>
      <c r="M220" s="308"/>
      <c r="N220" s="309"/>
      <c r="O220" s="310" t="str">
        <f ca="1">IF(ISNUMBER(Y220),TEXT(INDEX(회계장부!$D:$D,Y220,1),"#,####"),IF(Y220="월계",INDEX(월별누계!$C:$C,MATCH(출력월,월별누계!$A:$A,0),1),IF(Y220="누계",INDEX(월별누계!$E:$E,MATCH(출력월,월별누계!$A:$A,0),1),"")))</f>
        <v/>
      </c>
      <c r="P220" s="308"/>
      <c r="Q220" s="308"/>
      <c r="R220" s="309"/>
      <c r="S220" s="311" t="str">
        <f ca="1">IF(ISNUMBER(Y220),INDEX(회계장부!$E:$E,Y220,1),IF(Y220="월계","",IF(Y220="누계",INDEX(월별누계!$F:$F,MATCH(출력월,월별누계!$A:$A,0),1),"")))</f>
        <v/>
      </c>
      <c r="T220" s="311"/>
      <c r="U220" s="311"/>
      <c r="V220" s="310"/>
      <c r="W220" s="1">
        <v>215</v>
      </c>
      <c r="X220" s="1" t="str">
        <f ca="1">IFERROR(MATCH(W220,회계장부!$N:$N,0),"N/A")</f>
        <v>N/A</v>
      </c>
      <c r="Y220" s="1" t="str">
        <f t="shared" ca="1" si="7"/>
        <v>N/A</v>
      </c>
      <c r="Z220" s="1" t="str">
        <f t="shared" ca="1" si="6"/>
        <v>X</v>
      </c>
    </row>
    <row r="221" spans="1:26" ht="20.100000000000001" customHeight="1">
      <c r="A221" s="298" t="str">
        <f ca="1">IF(X221="N/A","",MONTH(INDEX(회계장부!$A:$A,X221,1)))</f>
        <v/>
      </c>
      <c r="B221" s="299" t="str">
        <f ca="1">IF(X221="N/A","",DAY(INDEX(회계장부!$A:$A,X221,1)))</f>
        <v/>
      </c>
      <c r="C221" s="325" t="str">
        <f ca="1">IF(ISNUMBER(Y221),INDEX(회계장부!$B:$B,Y221,1),IF(Y221="N/A","",Y221))</f>
        <v/>
      </c>
      <c r="D221" s="326"/>
      <c r="E221" s="326"/>
      <c r="F221" s="326"/>
      <c r="G221" s="326"/>
      <c r="H221" s="326"/>
      <c r="I221" s="326"/>
      <c r="J221" s="327"/>
      <c r="K221" s="307" t="str">
        <f ca="1">IF(ISNUMBER(Y221),TEXT(INDEX(회계장부!$C:$C,Y221,1),"#,###"),IF(Y221="월계",INDEX(월별누계!$B:$B,MATCH(출력월,월별누계!$A:$A,0),1),IF(Y221="누계",INDEX(월별누계!$D:$D,MATCH(출력월,월별누계!$A:$A,0),1),"")))</f>
        <v/>
      </c>
      <c r="L221" s="308"/>
      <c r="M221" s="308"/>
      <c r="N221" s="309"/>
      <c r="O221" s="310" t="str">
        <f ca="1">IF(ISNUMBER(Y221),TEXT(INDEX(회계장부!$D:$D,Y221,1),"#,####"),IF(Y221="월계",INDEX(월별누계!$C:$C,MATCH(출력월,월별누계!$A:$A,0),1),IF(Y221="누계",INDEX(월별누계!$E:$E,MATCH(출력월,월별누계!$A:$A,0),1),"")))</f>
        <v/>
      </c>
      <c r="P221" s="308"/>
      <c r="Q221" s="308"/>
      <c r="R221" s="309"/>
      <c r="S221" s="311" t="str">
        <f ca="1">IF(ISNUMBER(Y221),INDEX(회계장부!$E:$E,Y221,1),IF(Y221="월계","",IF(Y221="누계",INDEX(월별누계!$F:$F,MATCH(출력월,월별누계!$A:$A,0),1),"")))</f>
        <v/>
      </c>
      <c r="T221" s="311"/>
      <c r="U221" s="311"/>
      <c r="V221" s="310"/>
      <c r="W221" s="1">
        <v>216</v>
      </c>
      <c r="X221" s="1" t="str">
        <f ca="1">IFERROR(MATCH(W221,회계장부!$N:$N,0),"N/A")</f>
        <v>N/A</v>
      </c>
      <c r="Y221" s="1" t="str">
        <f t="shared" ca="1" si="7"/>
        <v>N/A</v>
      </c>
      <c r="Z221" s="1" t="str">
        <f t="shared" ca="1" si="6"/>
        <v>X</v>
      </c>
    </row>
    <row r="222" spans="1:26" ht="20.100000000000001" customHeight="1">
      <c r="A222" s="298" t="str">
        <f ca="1">IF(X222="N/A","",MONTH(INDEX(회계장부!$A:$A,X222,1)))</f>
        <v/>
      </c>
      <c r="B222" s="299" t="str">
        <f ca="1">IF(X222="N/A","",DAY(INDEX(회계장부!$A:$A,X222,1)))</f>
        <v/>
      </c>
      <c r="C222" s="325" t="str">
        <f ca="1">IF(ISNUMBER(Y222),INDEX(회계장부!$B:$B,Y222,1),IF(Y222="N/A","",Y222))</f>
        <v/>
      </c>
      <c r="D222" s="326"/>
      <c r="E222" s="326"/>
      <c r="F222" s="326"/>
      <c r="G222" s="326"/>
      <c r="H222" s="326"/>
      <c r="I222" s="326"/>
      <c r="J222" s="327"/>
      <c r="K222" s="307" t="str">
        <f ca="1">IF(ISNUMBER(Y222),TEXT(INDEX(회계장부!$C:$C,Y222,1),"#,###"),IF(Y222="월계",INDEX(월별누계!$B:$B,MATCH(출력월,월별누계!$A:$A,0),1),IF(Y222="누계",INDEX(월별누계!$D:$D,MATCH(출력월,월별누계!$A:$A,0),1),"")))</f>
        <v/>
      </c>
      <c r="L222" s="308"/>
      <c r="M222" s="308"/>
      <c r="N222" s="309"/>
      <c r="O222" s="310" t="str">
        <f ca="1">IF(ISNUMBER(Y222),TEXT(INDEX(회계장부!$D:$D,Y222,1),"#,####"),IF(Y222="월계",INDEX(월별누계!$C:$C,MATCH(출력월,월별누계!$A:$A,0),1),IF(Y222="누계",INDEX(월별누계!$E:$E,MATCH(출력월,월별누계!$A:$A,0),1),"")))</f>
        <v/>
      </c>
      <c r="P222" s="308"/>
      <c r="Q222" s="308"/>
      <c r="R222" s="309"/>
      <c r="S222" s="311" t="str">
        <f ca="1">IF(ISNUMBER(Y222),INDEX(회계장부!$E:$E,Y222,1),IF(Y222="월계","",IF(Y222="누계",INDEX(월별누계!$F:$F,MATCH(출력월,월별누계!$A:$A,0),1),"")))</f>
        <v/>
      </c>
      <c r="T222" s="311"/>
      <c r="U222" s="311"/>
      <c r="V222" s="310"/>
      <c r="W222" s="1">
        <v>217</v>
      </c>
      <c r="X222" s="1" t="str">
        <f ca="1">IFERROR(MATCH(W222,회계장부!$N:$N,0),"N/A")</f>
        <v>N/A</v>
      </c>
      <c r="Y222" s="1" t="str">
        <f t="shared" ca="1" si="7"/>
        <v>N/A</v>
      </c>
      <c r="Z222" s="1" t="str">
        <f t="shared" ca="1" si="6"/>
        <v>X</v>
      </c>
    </row>
    <row r="223" spans="1:26" ht="20.100000000000001" customHeight="1">
      <c r="A223" s="298" t="str">
        <f ca="1">IF(X223="N/A","",MONTH(INDEX(회계장부!$A:$A,X223,1)))</f>
        <v/>
      </c>
      <c r="B223" s="299" t="str">
        <f ca="1">IF(X223="N/A","",DAY(INDEX(회계장부!$A:$A,X223,1)))</f>
        <v/>
      </c>
      <c r="C223" s="325" t="str">
        <f ca="1">IF(ISNUMBER(Y223),INDEX(회계장부!$B:$B,Y223,1),IF(Y223="N/A","",Y223))</f>
        <v/>
      </c>
      <c r="D223" s="326"/>
      <c r="E223" s="326"/>
      <c r="F223" s="326"/>
      <c r="G223" s="326"/>
      <c r="H223" s="326"/>
      <c r="I223" s="326"/>
      <c r="J223" s="327"/>
      <c r="K223" s="307" t="str">
        <f ca="1">IF(ISNUMBER(Y223),TEXT(INDEX(회계장부!$C:$C,Y223,1),"#,###"),IF(Y223="월계",INDEX(월별누계!$B:$B,MATCH(출력월,월별누계!$A:$A,0),1),IF(Y223="누계",INDEX(월별누계!$D:$D,MATCH(출력월,월별누계!$A:$A,0),1),"")))</f>
        <v/>
      </c>
      <c r="L223" s="308"/>
      <c r="M223" s="308"/>
      <c r="N223" s="309"/>
      <c r="O223" s="310" t="str">
        <f ca="1">IF(ISNUMBER(Y223),TEXT(INDEX(회계장부!$D:$D,Y223,1),"#,####"),IF(Y223="월계",INDEX(월별누계!$C:$C,MATCH(출력월,월별누계!$A:$A,0),1),IF(Y223="누계",INDEX(월별누계!$E:$E,MATCH(출력월,월별누계!$A:$A,0),1),"")))</f>
        <v/>
      </c>
      <c r="P223" s="308"/>
      <c r="Q223" s="308"/>
      <c r="R223" s="309"/>
      <c r="S223" s="311" t="str">
        <f ca="1">IF(ISNUMBER(Y223),INDEX(회계장부!$E:$E,Y223,1),IF(Y223="월계","",IF(Y223="누계",INDEX(월별누계!$F:$F,MATCH(출력월,월별누계!$A:$A,0),1),"")))</f>
        <v/>
      </c>
      <c r="T223" s="311"/>
      <c r="U223" s="311"/>
      <c r="V223" s="310"/>
      <c r="W223" s="1">
        <v>218</v>
      </c>
      <c r="X223" s="1" t="str">
        <f ca="1">IFERROR(MATCH(W223,회계장부!$N:$N,0),"N/A")</f>
        <v>N/A</v>
      </c>
      <c r="Y223" s="1" t="str">
        <f t="shared" ca="1" si="7"/>
        <v>N/A</v>
      </c>
      <c r="Z223" s="1" t="str">
        <f t="shared" ca="1" si="6"/>
        <v>X</v>
      </c>
    </row>
    <row r="224" spans="1:26" ht="20.100000000000001" customHeight="1">
      <c r="A224" s="298" t="str">
        <f ca="1">IF(X224="N/A","",MONTH(INDEX(회계장부!$A:$A,X224,1)))</f>
        <v/>
      </c>
      <c r="B224" s="299" t="str">
        <f ca="1">IF(X224="N/A","",DAY(INDEX(회계장부!$A:$A,X224,1)))</f>
        <v/>
      </c>
      <c r="C224" s="325" t="str">
        <f ca="1">IF(ISNUMBER(Y224),INDEX(회계장부!$B:$B,Y224,1),IF(Y224="N/A","",Y224))</f>
        <v/>
      </c>
      <c r="D224" s="326"/>
      <c r="E224" s="326"/>
      <c r="F224" s="326"/>
      <c r="G224" s="326"/>
      <c r="H224" s="326"/>
      <c r="I224" s="326"/>
      <c r="J224" s="327"/>
      <c r="K224" s="307" t="str">
        <f ca="1">IF(ISNUMBER(Y224),TEXT(INDEX(회계장부!$C:$C,Y224,1),"#,###"),IF(Y224="월계",INDEX(월별누계!$B:$B,MATCH(출력월,월별누계!$A:$A,0),1),IF(Y224="누계",INDEX(월별누계!$D:$D,MATCH(출력월,월별누계!$A:$A,0),1),"")))</f>
        <v/>
      </c>
      <c r="L224" s="308"/>
      <c r="M224" s="308"/>
      <c r="N224" s="309"/>
      <c r="O224" s="310" t="str">
        <f ca="1">IF(ISNUMBER(Y224),TEXT(INDEX(회계장부!$D:$D,Y224,1),"#,####"),IF(Y224="월계",INDEX(월별누계!$C:$C,MATCH(출력월,월별누계!$A:$A,0),1),IF(Y224="누계",INDEX(월별누계!$E:$E,MATCH(출력월,월별누계!$A:$A,0),1),"")))</f>
        <v/>
      </c>
      <c r="P224" s="308"/>
      <c r="Q224" s="308"/>
      <c r="R224" s="309"/>
      <c r="S224" s="311" t="str">
        <f ca="1">IF(ISNUMBER(Y224),INDEX(회계장부!$E:$E,Y224,1),IF(Y224="월계","",IF(Y224="누계",INDEX(월별누계!$F:$F,MATCH(출력월,월별누계!$A:$A,0),1),"")))</f>
        <v/>
      </c>
      <c r="T224" s="311"/>
      <c r="U224" s="311"/>
      <c r="V224" s="310"/>
      <c r="W224" s="1">
        <v>219</v>
      </c>
      <c r="X224" s="1" t="str">
        <f ca="1">IFERROR(MATCH(W224,회계장부!$N:$N,0),"N/A")</f>
        <v>N/A</v>
      </c>
      <c r="Y224" s="1" t="str">
        <f t="shared" ca="1" si="7"/>
        <v>N/A</v>
      </c>
      <c r="Z224" s="1" t="str">
        <f t="shared" ca="1" si="6"/>
        <v>X</v>
      </c>
    </row>
    <row r="225" spans="1:26" ht="20.100000000000001" customHeight="1">
      <c r="A225" s="298" t="str">
        <f ca="1">IF(X225="N/A","",MONTH(INDEX(회계장부!$A:$A,X225,1)))</f>
        <v/>
      </c>
      <c r="B225" s="299" t="str">
        <f ca="1">IF(X225="N/A","",DAY(INDEX(회계장부!$A:$A,X225,1)))</f>
        <v/>
      </c>
      <c r="C225" s="325" t="str">
        <f ca="1">IF(ISNUMBER(Y225),INDEX(회계장부!$B:$B,Y225,1),IF(Y225="N/A","",Y225))</f>
        <v/>
      </c>
      <c r="D225" s="326"/>
      <c r="E225" s="326"/>
      <c r="F225" s="326"/>
      <c r="G225" s="326"/>
      <c r="H225" s="326"/>
      <c r="I225" s="326"/>
      <c r="J225" s="327"/>
      <c r="K225" s="307" t="str">
        <f ca="1">IF(ISNUMBER(Y225),TEXT(INDEX(회계장부!$C:$C,Y225,1),"#,###"),IF(Y225="월계",INDEX(월별누계!$B:$B,MATCH(출력월,월별누계!$A:$A,0),1),IF(Y225="누계",INDEX(월별누계!$D:$D,MATCH(출력월,월별누계!$A:$A,0),1),"")))</f>
        <v/>
      </c>
      <c r="L225" s="308"/>
      <c r="M225" s="308"/>
      <c r="N225" s="309"/>
      <c r="O225" s="310" t="str">
        <f ca="1">IF(ISNUMBER(Y225),TEXT(INDEX(회계장부!$D:$D,Y225,1),"#,####"),IF(Y225="월계",INDEX(월별누계!$C:$C,MATCH(출력월,월별누계!$A:$A,0),1),IF(Y225="누계",INDEX(월별누계!$E:$E,MATCH(출력월,월별누계!$A:$A,0),1),"")))</f>
        <v/>
      </c>
      <c r="P225" s="308"/>
      <c r="Q225" s="308"/>
      <c r="R225" s="309"/>
      <c r="S225" s="311" t="str">
        <f ca="1">IF(ISNUMBER(Y225),INDEX(회계장부!$E:$E,Y225,1),IF(Y225="월계","",IF(Y225="누계",INDEX(월별누계!$F:$F,MATCH(출력월,월별누계!$A:$A,0),1),"")))</f>
        <v/>
      </c>
      <c r="T225" s="311"/>
      <c r="U225" s="311"/>
      <c r="V225" s="310"/>
      <c r="W225" s="1">
        <v>220</v>
      </c>
      <c r="X225" s="1" t="str">
        <f ca="1">IFERROR(MATCH(W225,회계장부!$N:$N,0),"N/A")</f>
        <v>N/A</v>
      </c>
      <c r="Y225" s="1" t="str">
        <f t="shared" ca="1" si="7"/>
        <v>N/A</v>
      </c>
      <c r="Z225" s="1" t="str">
        <f t="shared" ca="1" si="6"/>
        <v>X</v>
      </c>
    </row>
    <row r="226" spans="1:26" ht="20.100000000000001" customHeight="1">
      <c r="A226" s="298" t="str">
        <f ca="1">IF(X226="N/A","",MONTH(INDEX(회계장부!$A:$A,X226,1)))</f>
        <v/>
      </c>
      <c r="B226" s="299" t="str">
        <f ca="1">IF(X226="N/A","",DAY(INDEX(회계장부!$A:$A,X226,1)))</f>
        <v/>
      </c>
      <c r="C226" s="325" t="str">
        <f ca="1">IF(ISNUMBER(Y226),INDEX(회계장부!$B:$B,Y226,1),IF(Y226="N/A","",Y226))</f>
        <v/>
      </c>
      <c r="D226" s="326"/>
      <c r="E226" s="326"/>
      <c r="F226" s="326"/>
      <c r="G226" s="326"/>
      <c r="H226" s="326"/>
      <c r="I226" s="326"/>
      <c r="J226" s="327"/>
      <c r="K226" s="307" t="str">
        <f ca="1">IF(ISNUMBER(Y226),TEXT(INDEX(회계장부!$C:$C,Y226,1),"#,###"),IF(Y226="월계",INDEX(월별누계!$B:$B,MATCH(출력월,월별누계!$A:$A,0),1),IF(Y226="누계",INDEX(월별누계!$D:$D,MATCH(출력월,월별누계!$A:$A,0),1),"")))</f>
        <v/>
      </c>
      <c r="L226" s="308"/>
      <c r="M226" s="308"/>
      <c r="N226" s="309"/>
      <c r="O226" s="310" t="str">
        <f ca="1">IF(ISNUMBER(Y226),TEXT(INDEX(회계장부!$D:$D,Y226,1),"#,####"),IF(Y226="월계",INDEX(월별누계!$C:$C,MATCH(출력월,월별누계!$A:$A,0),1),IF(Y226="누계",INDEX(월별누계!$E:$E,MATCH(출력월,월별누계!$A:$A,0),1),"")))</f>
        <v/>
      </c>
      <c r="P226" s="308"/>
      <c r="Q226" s="308"/>
      <c r="R226" s="309"/>
      <c r="S226" s="311" t="str">
        <f ca="1">IF(ISNUMBER(Y226),INDEX(회계장부!$E:$E,Y226,1),IF(Y226="월계","",IF(Y226="누계",INDEX(월별누계!$F:$F,MATCH(출력월,월별누계!$A:$A,0),1),"")))</f>
        <v/>
      </c>
      <c r="T226" s="311"/>
      <c r="U226" s="311"/>
      <c r="V226" s="310"/>
      <c r="W226" s="1">
        <v>221</v>
      </c>
      <c r="X226" s="1" t="str">
        <f ca="1">IFERROR(MATCH(W226,회계장부!$N:$N,0),"N/A")</f>
        <v>N/A</v>
      </c>
      <c r="Y226" s="1" t="str">
        <f t="shared" ca="1" si="7"/>
        <v>N/A</v>
      </c>
      <c r="Z226" s="1" t="str">
        <f t="shared" ca="1" si="6"/>
        <v>X</v>
      </c>
    </row>
    <row r="227" spans="1:26" ht="20.100000000000001" customHeight="1">
      <c r="A227" s="298" t="str">
        <f ca="1">IF(X227="N/A","",MONTH(INDEX(회계장부!$A:$A,X227,1)))</f>
        <v/>
      </c>
      <c r="B227" s="299" t="str">
        <f ca="1">IF(X227="N/A","",DAY(INDEX(회계장부!$A:$A,X227,1)))</f>
        <v/>
      </c>
      <c r="C227" s="325" t="str">
        <f ca="1">IF(ISNUMBER(Y227),INDEX(회계장부!$B:$B,Y227,1),IF(Y227="N/A","",Y227))</f>
        <v/>
      </c>
      <c r="D227" s="326"/>
      <c r="E227" s="326"/>
      <c r="F227" s="326"/>
      <c r="G227" s="326"/>
      <c r="H227" s="326"/>
      <c r="I227" s="326"/>
      <c r="J227" s="327"/>
      <c r="K227" s="307" t="str">
        <f ca="1">IF(ISNUMBER(Y227),TEXT(INDEX(회계장부!$C:$C,Y227,1),"#,###"),IF(Y227="월계",INDEX(월별누계!$B:$B,MATCH(출력월,월별누계!$A:$A,0),1),IF(Y227="누계",INDEX(월별누계!$D:$D,MATCH(출력월,월별누계!$A:$A,0),1),"")))</f>
        <v/>
      </c>
      <c r="L227" s="308"/>
      <c r="M227" s="308"/>
      <c r="N227" s="309"/>
      <c r="O227" s="310" t="str">
        <f ca="1">IF(ISNUMBER(Y227),TEXT(INDEX(회계장부!$D:$D,Y227,1),"#,####"),IF(Y227="월계",INDEX(월별누계!$C:$C,MATCH(출력월,월별누계!$A:$A,0),1),IF(Y227="누계",INDEX(월별누계!$E:$E,MATCH(출력월,월별누계!$A:$A,0),1),"")))</f>
        <v/>
      </c>
      <c r="P227" s="308"/>
      <c r="Q227" s="308"/>
      <c r="R227" s="309"/>
      <c r="S227" s="311" t="str">
        <f ca="1">IF(ISNUMBER(Y227),INDEX(회계장부!$E:$E,Y227,1),IF(Y227="월계","",IF(Y227="누계",INDEX(월별누계!$F:$F,MATCH(출력월,월별누계!$A:$A,0),1),"")))</f>
        <v/>
      </c>
      <c r="T227" s="311"/>
      <c r="U227" s="311"/>
      <c r="V227" s="310"/>
      <c r="W227" s="1">
        <v>222</v>
      </c>
      <c r="X227" s="1" t="str">
        <f ca="1">IFERROR(MATCH(W227,회계장부!$N:$N,0),"N/A")</f>
        <v>N/A</v>
      </c>
      <c r="Y227" s="1" t="str">
        <f t="shared" ca="1" si="7"/>
        <v>N/A</v>
      </c>
      <c r="Z227" s="1" t="str">
        <f t="shared" ca="1" si="6"/>
        <v>X</v>
      </c>
    </row>
    <row r="228" spans="1:26" ht="20.100000000000001" customHeight="1">
      <c r="A228" s="298" t="str">
        <f ca="1">IF(X228="N/A","",MONTH(INDEX(회계장부!$A:$A,X228,1)))</f>
        <v/>
      </c>
      <c r="B228" s="299" t="str">
        <f ca="1">IF(X228="N/A","",DAY(INDEX(회계장부!$A:$A,X228,1)))</f>
        <v/>
      </c>
      <c r="C228" s="325" t="str">
        <f ca="1">IF(ISNUMBER(Y228),INDEX(회계장부!$B:$B,Y228,1),IF(Y228="N/A","",Y228))</f>
        <v/>
      </c>
      <c r="D228" s="326"/>
      <c r="E228" s="326"/>
      <c r="F228" s="326"/>
      <c r="G228" s="326"/>
      <c r="H228" s="326"/>
      <c r="I228" s="326"/>
      <c r="J228" s="327"/>
      <c r="K228" s="307" t="str">
        <f ca="1">IF(ISNUMBER(Y228),TEXT(INDEX(회계장부!$C:$C,Y228,1),"#,###"),IF(Y228="월계",INDEX(월별누계!$B:$B,MATCH(출력월,월별누계!$A:$A,0),1),IF(Y228="누계",INDEX(월별누계!$D:$D,MATCH(출력월,월별누계!$A:$A,0),1),"")))</f>
        <v/>
      </c>
      <c r="L228" s="308"/>
      <c r="M228" s="308"/>
      <c r="N228" s="309"/>
      <c r="O228" s="310" t="str">
        <f ca="1">IF(ISNUMBER(Y228),TEXT(INDEX(회계장부!$D:$D,Y228,1),"#,####"),IF(Y228="월계",INDEX(월별누계!$C:$C,MATCH(출력월,월별누계!$A:$A,0),1),IF(Y228="누계",INDEX(월별누계!$E:$E,MATCH(출력월,월별누계!$A:$A,0),1),"")))</f>
        <v/>
      </c>
      <c r="P228" s="308"/>
      <c r="Q228" s="308"/>
      <c r="R228" s="309"/>
      <c r="S228" s="311" t="str">
        <f ca="1">IF(ISNUMBER(Y228),INDEX(회계장부!$E:$E,Y228,1),IF(Y228="월계","",IF(Y228="누계",INDEX(월별누계!$F:$F,MATCH(출력월,월별누계!$A:$A,0),1),"")))</f>
        <v/>
      </c>
      <c r="T228" s="311"/>
      <c r="U228" s="311"/>
      <c r="V228" s="310"/>
      <c r="W228" s="1">
        <v>223</v>
      </c>
      <c r="X228" s="1" t="str">
        <f ca="1">IFERROR(MATCH(W228,회계장부!$N:$N,0),"N/A")</f>
        <v>N/A</v>
      </c>
      <c r="Y228" s="1" t="str">
        <f t="shared" ca="1" si="7"/>
        <v>N/A</v>
      </c>
      <c r="Z228" s="1" t="str">
        <f t="shared" ca="1" si="6"/>
        <v>X</v>
      </c>
    </row>
    <row r="229" spans="1:26" ht="20.100000000000001" customHeight="1">
      <c r="A229" s="298" t="str">
        <f ca="1">IF(X229="N/A","",MONTH(INDEX(회계장부!$A:$A,X229,1)))</f>
        <v/>
      </c>
      <c r="B229" s="299" t="str">
        <f ca="1">IF(X229="N/A","",DAY(INDEX(회계장부!$A:$A,X229,1)))</f>
        <v/>
      </c>
      <c r="C229" s="325" t="str">
        <f ca="1">IF(ISNUMBER(Y229),INDEX(회계장부!$B:$B,Y229,1),IF(Y229="N/A","",Y229))</f>
        <v/>
      </c>
      <c r="D229" s="326"/>
      <c r="E229" s="326"/>
      <c r="F229" s="326"/>
      <c r="G229" s="326"/>
      <c r="H229" s="326"/>
      <c r="I229" s="326"/>
      <c r="J229" s="327"/>
      <c r="K229" s="307" t="str">
        <f ca="1">IF(ISNUMBER(Y229),TEXT(INDEX(회계장부!$C:$C,Y229,1),"#,###"),IF(Y229="월계",INDEX(월별누계!$B:$B,MATCH(출력월,월별누계!$A:$A,0),1),IF(Y229="누계",INDEX(월별누계!$D:$D,MATCH(출력월,월별누계!$A:$A,0),1),"")))</f>
        <v/>
      </c>
      <c r="L229" s="308"/>
      <c r="M229" s="308"/>
      <c r="N229" s="309"/>
      <c r="O229" s="310" t="str">
        <f ca="1">IF(ISNUMBER(Y229),TEXT(INDEX(회계장부!$D:$D,Y229,1),"#,####"),IF(Y229="월계",INDEX(월별누계!$C:$C,MATCH(출력월,월별누계!$A:$A,0),1),IF(Y229="누계",INDEX(월별누계!$E:$E,MATCH(출력월,월별누계!$A:$A,0),1),"")))</f>
        <v/>
      </c>
      <c r="P229" s="308"/>
      <c r="Q229" s="308"/>
      <c r="R229" s="309"/>
      <c r="S229" s="311" t="str">
        <f ca="1">IF(ISNUMBER(Y229),INDEX(회계장부!$E:$E,Y229,1),IF(Y229="월계","",IF(Y229="누계",INDEX(월별누계!$F:$F,MATCH(출력월,월별누계!$A:$A,0),1),"")))</f>
        <v/>
      </c>
      <c r="T229" s="311"/>
      <c r="U229" s="311"/>
      <c r="V229" s="310"/>
      <c r="W229" s="1">
        <v>224</v>
      </c>
      <c r="X229" s="1" t="str">
        <f ca="1">IFERROR(MATCH(W229,회계장부!$N:$N,0),"N/A")</f>
        <v>N/A</v>
      </c>
      <c r="Y229" s="1" t="str">
        <f t="shared" ca="1" si="7"/>
        <v>N/A</v>
      </c>
      <c r="Z229" s="1" t="str">
        <f t="shared" ca="1" si="6"/>
        <v>X</v>
      </c>
    </row>
    <row r="230" spans="1:26" ht="20.100000000000001" customHeight="1">
      <c r="A230" s="298" t="str">
        <f ca="1">IF(X230="N/A","",MONTH(INDEX(회계장부!$A:$A,X230,1)))</f>
        <v/>
      </c>
      <c r="B230" s="299" t="str">
        <f ca="1">IF(X230="N/A","",DAY(INDEX(회계장부!$A:$A,X230,1)))</f>
        <v/>
      </c>
      <c r="C230" s="325" t="str">
        <f ca="1">IF(ISNUMBER(Y230),INDEX(회계장부!$B:$B,Y230,1),IF(Y230="N/A","",Y230))</f>
        <v/>
      </c>
      <c r="D230" s="326"/>
      <c r="E230" s="326"/>
      <c r="F230" s="326"/>
      <c r="G230" s="326"/>
      <c r="H230" s="326"/>
      <c r="I230" s="326"/>
      <c r="J230" s="327"/>
      <c r="K230" s="307" t="str">
        <f ca="1">IF(ISNUMBER(Y230),TEXT(INDEX(회계장부!$C:$C,Y230,1),"#,###"),IF(Y230="월계",INDEX(월별누계!$B:$B,MATCH(출력월,월별누계!$A:$A,0),1),IF(Y230="누계",INDEX(월별누계!$D:$D,MATCH(출력월,월별누계!$A:$A,0),1),"")))</f>
        <v/>
      </c>
      <c r="L230" s="308"/>
      <c r="M230" s="308"/>
      <c r="N230" s="309"/>
      <c r="O230" s="310" t="str">
        <f ca="1">IF(ISNUMBER(Y230),TEXT(INDEX(회계장부!$D:$D,Y230,1),"#,####"),IF(Y230="월계",INDEX(월별누계!$C:$C,MATCH(출력월,월별누계!$A:$A,0),1),IF(Y230="누계",INDEX(월별누계!$E:$E,MATCH(출력월,월별누계!$A:$A,0),1),"")))</f>
        <v/>
      </c>
      <c r="P230" s="308"/>
      <c r="Q230" s="308"/>
      <c r="R230" s="309"/>
      <c r="S230" s="311" t="str">
        <f ca="1">IF(ISNUMBER(Y230),INDEX(회계장부!$E:$E,Y230,1),IF(Y230="월계","",IF(Y230="누계",INDEX(월별누계!$F:$F,MATCH(출력월,월별누계!$A:$A,0),1),"")))</f>
        <v/>
      </c>
      <c r="T230" s="311"/>
      <c r="U230" s="311"/>
      <c r="V230" s="310"/>
      <c r="W230" s="1">
        <v>225</v>
      </c>
      <c r="X230" s="1" t="str">
        <f ca="1">IFERROR(MATCH(W230,회계장부!$N:$N,0),"N/A")</f>
        <v>N/A</v>
      </c>
      <c r="Y230" s="1" t="str">
        <f t="shared" ca="1" si="7"/>
        <v>N/A</v>
      </c>
      <c r="Z230" s="1" t="str">
        <f t="shared" ca="1" si="6"/>
        <v>X</v>
      </c>
    </row>
    <row r="231" spans="1:26" ht="20.100000000000001" customHeight="1">
      <c r="A231" s="298" t="str">
        <f ca="1">IF(X231="N/A","",MONTH(INDEX(회계장부!$A:$A,X231,1)))</f>
        <v/>
      </c>
      <c r="B231" s="299" t="str">
        <f ca="1">IF(X231="N/A","",DAY(INDEX(회계장부!$A:$A,X231,1)))</f>
        <v/>
      </c>
      <c r="C231" s="325" t="str">
        <f ca="1">IF(ISNUMBER(Y231),INDEX(회계장부!$B:$B,Y231,1),IF(Y231="N/A","",Y231))</f>
        <v/>
      </c>
      <c r="D231" s="326"/>
      <c r="E231" s="326"/>
      <c r="F231" s="326"/>
      <c r="G231" s="326"/>
      <c r="H231" s="326"/>
      <c r="I231" s="326"/>
      <c r="J231" s="327"/>
      <c r="K231" s="307" t="str">
        <f ca="1">IF(ISNUMBER(Y231),TEXT(INDEX(회계장부!$C:$C,Y231,1),"#,###"),IF(Y231="월계",INDEX(월별누계!$B:$B,MATCH(출력월,월별누계!$A:$A,0),1),IF(Y231="누계",INDEX(월별누계!$D:$D,MATCH(출력월,월별누계!$A:$A,0),1),"")))</f>
        <v/>
      </c>
      <c r="L231" s="308"/>
      <c r="M231" s="308"/>
      <c r="N231" s="309"/>
      <c r="O231" s="310" t="str">
        <f ca="1">IF(ISNUMBER(Y231),TEXT(INDEX(회계장부!$D:$D,Y231,1),"#,####"),IF(Y231="월계",INDEX(월별누계!$C:$C,MATCH(출력월,월별누계!$A:$A,0),1),IF(Y231="누계",INDEX(월별누계!$E:$E,MATCH(출력월,월별누계!$A:$A,0),1),"")))</f>
        <v/>
      </c>
      <c r="P231" s="308"/>
      <c r="Q231" s="308"/>
      <c r="R231" s="309"/>
      <c r="S231" s="311" t="str">
        <f ca="1">IF(ISNUMBER(Y231),INDEX(회계장부!$E:$E,Y231,1),IF(Y231="월계","",IF(Y231="누계",INDEX(월별누계!$F:$F,MATCH(출력월,월별누계!$A:$A,0),1),"")))</f>
        <v/>
      </c>
      <c r="T231" s="311"/>
      <c r="U231" s="311"/>
      <c r="V231" s="310"/>
      <c r="W231" s="1">
        <v>226</v>
      </c>
      <c r="X231" s="1" t="str">
        <f ca="1">IFERROR(MATCH(W231,회계장부!$N:$N,0),"N/A")</f>
        <v>N/A</v>
      </c>
      <c r="Y231" s="1" t="str">
        <f t="shared" ca="1" si="7"/>
        <v>N/A</v>
      </c>
      <c r="Z231" s="1" t="str">
        <f t="shared" ca="1" si="6"/>
        <v>X</v>
      </c>
    </row>
    <row r="232" spans="1:26" ht="20.100000000000001" customHeight="1">
      <c r="A232" s="298" t="str">
        <f ca="1">IF(X232="N/A","",MONTH(INDEX(회계장부!$A:$A,X232,1)))</f>
        <v/>
      </c>
      <c r="B232" s="299" t="str">
        <f ca="1">IF(X232="N/A","",DAY(INDEX(회계장부!$A:$A,X232,1)))</f>
        <v/>
      </c>
      <c r="C232" s="325" t="str">
        <f ca="1">IF(ISNUMBER(Y232),INDEX(회계장부!$B:$B,Y232,1),IF(Y232="N/A","",Y232))</f>
        <v/>
      </c>
      <c r="D232" s="326"/>
      <c r="E232" s="326"/>
      <c r="F232" s="326"/>
      <c r="G232" s="326"/>
      <c r="H232" s="326"/>
      <c r="I232" s="326"/>
      <c r="J232" s="327"/>
      <c r="K232" s="307" t="str">
        <f ca="1">IF(ISNUMBER(Y232),TEXT(INDEX(회계장부!$C:$C,Y232,1),"#,###"),IF(Y232="월계",INDEX(월별누계!$B:$B,MATCH(출력월,월별누계!$A:$A,0),1),IF(Y232="누계",INDEX(월별누계!$D:$D,MATCH(출력월,월별누계!$A:$A,0),1),"")))</f>
        <v/>
      </c>
      <c r="L232" s="308"/>
      <c r="M232" s="308"/>
      <c r="N232" s="309"/>
      <c r="O232" s="310" t="str">
        <f ca="1">IF(ISNUMBER(Y232),TEXT(INDEX(회계장부!$D:$D,Y232,1),"#,####"),IF(Y232="월계",INDEX(월별누계!$C:$C,MATCH(출력월,월별누계!$A:$A,0),1),IF(Y232="누계",INDEX(월별누계!$E:$E,MATCH(출력월,월별누계!$A:$A,0),1),"")))</f>
        <v/>
      </c>
      <c r="P232" s="308"/>
      <c r="Q232" s="308"/>
      <c r="R232" s="309"/>
      <c r="S232" s="311" t="str">
        <f ca="1">IF(ISNUMBER(Y232),INDEX(회계장부!$E:$E,Y232,1),IF(Y232="월계","",IF(Y232="누계",INDEX(월별누계!$F:$F,MATCH(출력월,월별누계!$A:$A,0),1),"")))</f>
        <v/>
      </c>
      <c r="T232" s="311"/>
      <c r="U232" s="311"/>
      <c r="V232" s="310"/>
      <c r="W232" s="1">
        <v>227</v>
      </c>
      <c r="X232" s="1" t="str">
        <f ca="1">IFERROR(MATCH(W232,회계장부!$N:$N,0),"N/A")</f>
        <v>N/A</v>
      </c>
      <c r="Y232" s="1" t="str">
        <f t="shared" ca="1" si="7"/>
        <v>N/A</v>
      </c>
      <c r="Z232" s="1" t="str">
        <f t="shared" ca="1" si="6"/>
        <v>X</v>
      </c>
    </row>
    <row r="233" spans="1:26" ht="20.100000000000001" customHeight="1">
      <c r="A233" s="298" t="str">
        <f ca="1">IF(X233="N/A","",MONTH(INDEX(회계장부!$A:$A,X233,1)))</f>
        <v/>
      </c>
      <c r="B233" s="299" t="str">
        <f ca="1">IF(X233="N/A","",DAY(INDEX(회계장부!$A:$A,X233,1)))</f>
        <v/>
      </c>
      <c r="C233" s="325" t="str">
        <f ca="1">IF(ISNUMBER(Y233),INDEX(회계장부!$B:$B,Y233,1),IF(Y233="N/A","",Y233))</f>
        <v/>
      </c>
      <c r="D233" s="326"/>
      <c r="E233" s="326"/>
      <c r="F233" s="326"/>
      <c r="G233" s="326"/>
      <c r="H233" s="326"/>
      <c r="I233" s="326"/>
      <c r="J233" s="327"/>
      <c r="K233" s="307" t="str">
        <f ca="1">IF(ISNUMBER(Y233),TEXT(INDEX(회계장부!$C:$C,Y233,1),"#,###"),IF(Y233="월계",INDEX(월별누계!$B:$B,MATCH(출력월,월별누계!$A:$A,0),1),IF(Y233="누계",INDEX(월별누계!$D:$D,MATCH(출력월,월별누계!$A:$A,0),1),"")))</f>
        <v/>
      </c>
      <c r="L233" s="308"/>
      <c r="M233" s="308"/>
      <c r="N233" s="309"/>
      <c r="O233" s="310" t="str">
        <f ca="1">IF(ISNUMBER(Y233),TEXT(INDEX(회계장부!$D:$D,Y233,1),"#,####"),IF(Y233="월계",INDEX(월별누계!$C:$C,MATCH(출력월,월별누계!$A:$A,0),1),IF(Y233="누계",INDEX(월별누계!$E:$E,MATCH(출력월,월별누계!$A:$A,0),1),"")))</f>
        <v/>
      </c>
      <c r="P233" s="308"/>
      <c r="Q233" s="308"/>
      <c r="R233" s="309"/>
      <c r="S233" s="311" t="str">
        <f ca="1">IF(ISNUMBER(Y233),INDEX(회계장부!$E:$E,Y233,1),IF(Y233="월계","",IF(Y233="누계",INDEX(월별누계!$F:$F,MATCH(출력월,월별누계!$A:$A,0),1),"")))</f>
        <v/>
      </c>
      <c r="T233" s="311"/>
      <c r="U233" s="311"/>
      <c r="V233" s="310"/>
      <c r="W233" s="1">
        <v>228</v>
      </c>
      <c r="X233" s="1" t="str">
        <f ca="1">IFERROR(MATCH(W233,회계장부!$N:$N,0),"N/A")</f>
        <v>N/A</v>
      </c>
      <c r="Y233" s="1" t="str">
        <f t="shared" ca="1" si="7"/>
        <v>N/A</v>
      </c>
      <c r="Z233" s="1" t="str">
        <f t="shared" ca="1" si="6"/>
        <v>X</v>
      </c>
    </row>
    <row r="234" spans="1:26" ht="20.100000000000001" customHeight="1">
      <c r="A234" s="298" t="str">
        <f ca="1">IF(X234="N/A","",MONTH(INDEX(회계장부!$A:$A,X234,1)))</f>
        <v/>
      </c>
      <c r="B234" s="299" t="str">
        <f ca="1">IF(X234="N/A","",DAY(INDEX(회계장부!$A:$A,X234,1)))</f>
        <v/>
      </c>
      <c r="C234" s="325" t="str">
        <f ca="1">IF(ISNUMBER(Y234),INDEX(회계장부!$B:$B,Y234,1),IF(Y234="N/A","",Y234))</f>
        <v/>
      </c>
      <c r="D234" s="326"/>
      <c r="E234" s="326"/>
      <c r="F234" s="326"/>
      <c r="G234" s="326"/>
      <c r="H234" s="326"/>
      <c r="I234" s="326"/>
      <c r="J234" s="327"/>
      <c r="K234" s="307" t="str">
        <f ca="1">IF(ISNUMBER(Y234),TEXT(INDEX(회계장부!$C:$C,Y234,1),"#,###"),IF(Y234="월계",INDEX(월별누계!$B:$B,MATCH(출력월,월별누계!$A:$A,0),1),IF(Y234="누계",INDEX(월별누계!$D:$D,MATCH(출력월,월별누계!$A:$A,0),1),"")))</f>
        <v/>
      </c>
      <c r="L234" s="308"/>
      <c r="M234" s="308"/>
      <c r="N234" s="309"/>
      <c r="O234" s="310" t="str">
        <f ca="1">IF(ISNUMBER(Y234),TEXT(INDEX(회계장부!$D:$D,Y234,1),"#,####"),IF(Y234="월계",INDEX(월별누계!$C:$C,MATCH(출력월,월별누계!$A:$A,0),1),IF(Y234="누계",INDEX(월별누계!$E:$E,MATCH(출력월,월별누계!$A:$A,0),1),"")))</f>
        <v/>
      </c>
      <c r="P234" s="308"/>
      <c r="Q234" s="308"/>
      <c r="R234" s="309"/>
      <c r="S234" s="311" t="str">
        <f ca="1">IF(ISNUMBER(Y234),INDEX(회계장부!$E:$E,Y234,1),IF(Y234="월계","",IF(Y234="누계",INDEX(월별누계!$F:$F,MATCH(출력월,월별누계!$A:$A,0),1),"")))</f>
        <v/>
      </c>
      <c r="T234" s="311"/>
      <c r="U234" s="311"/>
      <c r="V234" s="310"/>
      <c r="W234" s="1">
        <v>229</v>
      </c>
      <c r="X234" s="1" t="str">
        <f ca="1">IFERROR(MATCH(W234,회계장부!$N:$N,0),"N/A")</f>
        <v>N/A</v>
      </c>
      <c r="Y234" s="1" t="str">
        <f t="shared" ca="1" si="7"/>
        <v>N/A</v>
      </c>
      <c r="Z234" s="1" t="str">
        <f t="shared" ca="1" si="6"/>
        <v>X</v>
      </c>
    </row>
    <row r="235" spans="1:26" ht="20.100000000000001" customHeight="1">
      <c r="A235" s="298" t="str">
        <f ca="1">IF(X235="N/A","",MONTH(INDEX(회계장부!$A:$A,X235,1)))</f>
        <v/>
      </c>
      <c r="B235" s="299" t="str">
        <f ca="1">IF(X235="N/A","",DAY(INDEX(회계장부!$A:$A,X235,1)))</f>
        <v/>
      </c>
      <c r="C235" s="325" t="str">
        <f ca="1">IF(ISNUMBER(Y235),INDEX(회계장부!$B:$B,Y235,1),IF(Y235="N/A","",Y235))</f>
        <v/>
      </c>
      <c r="D235" s="326"/>
      <c r="E235" s="326"/>
      <c r="F235" s="326"/>
      <c r="G235" s="326"/>
      <c r="H235" s="326"/>
      <c r="I235" s="326"/>
      <c r="J235" s="327"/>
      <c r="K235" s="307" t="str">
        <f ca="1">IF(ISNUMBER(Y235),TEXT(INDEX(회계장부!$C:$C,Y235,1),"#,###"),IF(Y235="월계",INDEX(월별누계!$B:$B,MATCH(출력월,월별누계!$A:$A,0),1),IF(Y235="누계",INDEX(월별누계!$D:$D,MATCH(출력월,월별누계!$A:$A,0),1),"")))</f>
        <v/>
      </c>
      <c r="L235" s="308"/>
      <c r="M235" s="308"/>
      <c r="N235" s="309"/>
      <c r="O235" s="310" t="str">
        <f ca="1">IF(ISNUMBER(Y235),TEXT(INDEX(회계장부!$D:$D,Y235,1),"#,####"),IF(Y235="월계",INDEX(월별누계!$C:$C,MATCH(출력월,월별누계!$A:$A,0),1),IF(Y235="누계",INDEX(월별누계!$E:$E,MATCH(출력월,월별누계!$A:$A,0),1),"")))</f>
        <v/>
      </c>
      <c r="P235" s="308"/>
      <c r="Q235" s="308"/>
      <c r="R235" s="309"/>
      <c r="S235" s="311" t="str">
        <f ca="1">IF(ISNUMBER(Y235),INDEX(회계장부!$E:$E,Y235,1),IF(Y235="월계","",IF(Y235="누계",INDEX(월별누계!$F:$F,MATCH(출력월,월별누계!$A:$A,0),1),"")))</f>
        <v/>
      </c>
      <c r="T235" s="311"/>
      <c r="U235" s="311"/>
      <c r="V235" s="310"/>
      <c r="W235" s="1">
        <v>230</v>
      </c>
      <c r="X235" s="1" t="str">
        <f ca="1">IFERROR(MATCH(W235,회계장부!$N:$N,0),"N/A")</f>
        <v>N/A</v>
      </c>
      <c r="Y235" s="1" t="str">
        <f t="shared" ca="1" si="7"/>
        <v>N/A</v>
      </c>
      <c r="Z235" s="1" t="str">
        <f t="shared" ca="1" si="6"/>
        <v>X</v>
      </c>
    </row>
    <row r="236" spans="1:26" ht="20.100000000000001" customHeight="1">
      <c r="A236" s="298" t="str">
        <f ca="1">IF(X236="N/A","",MONTH(INDEX(회계장부!$A:$A,X236,1)))</f>
        <v/>
      </c>
      <c r="B236" s="299" t="str">
        <f ca="1">IF(X236="N/A","",DAY(INDEX(회계장부!$A:$A,X236,1)))</f>
        <v/>
      </c>
      <c r="C236" s="325" t="str">
        <f ca="1">IF(ISNUMBER(Y236),INDEX(회계장부!$B:$B,Y236,1),IF(Y236="N/A","",Y236))</f>
        <v/>
      </c>
      <c r="D236" s="326"/>
      <c r="E236" s="326"/>
      <c r="F236" s="326"/>
      <c r="G236" s="326"/>
      <c r="H236" s="326"/>
      <c r="I236" s="326"/>
      <c r="J236" s="327"/>
      <c r="K236" s="307" t="str">
        <f ca="1">IF(ISNUMBER(Y236),TEXT(INDEX(회계장부!$C:$C,Y236,1),"#,###"),IF(Y236="월계",INDEX(월별누계!$B:$B,MATCH(출력월,월별누계!$A:$A,0),1),IF(Y236="누계",INDEX(월별누계!$D:$D,MATCH(출력월,월별누계!$A:$A,0),1),"")))</f>
        <v/>
      </c>
      <c r="L236" s="308"/>
      <c r="M236" s="308"/>
      <c r="N236" s="309"/>
      <c r="O236" s="310" t="str">
        <f ca="1">IF(ISNUMBER(Y236),TEXT(INDEX(회계장부!$D:$D,Y236,1),"#,####"),IF(Y236="월계",INDEX(월별누계!$C:$C,MATCH(출력월,월별누계!$A:$A,0),1),IF(Y236="누계",INDEX(월별누계!$E:$E,MATCH(출력월,월별누계!$A:$A,0),1),"")))</f>
        <v/>
      </c>
      <c r="P236" s="308"/>
      <c r="Q236" s="308"/>
      <c r="R236" s="309"/>
      <c r="S236" s="311" t="str">
        <f ca="1">IF(ISNUMBER(Y236),INDEX(회계장부!$E:$E,Y236,1),IF(Y236="월계","",IF(Y236="누계",INDEX(월별누계!$F:$F,MATCH(출력월,월별누계!$A:$A,0),1),"")))</f>
        <v/>
      </c>
      <c r="T236" s="311"/>
      <c r="U236" s="311"/>
      <c r="V236" s="310"/>
      <c r="W236" s="1">
        <v>231</v>
      </c>
      <c r="X236" s="1" t="str">
        <f ca="1">IFERROR(MATCH(W236,회계장부!$N:$N,0),"N/A")</f>
        <v>N/A</v>
      </c>
      <c r="Y236" s="1" t="str">
        <f t="shared" ca="1" si="7"/>
        <v>N/A</v>
      </c>
      <c r="Z236" s="1" t="str">
        <f t="shared" ca="1" si="6"/>
        <v>X</v>
      </c>
    </row>
    <row r="237" spans="1:26" ht="20.100000000000001" customHeight="1">
      <c r="A237" s="298" t="str">
        <f ca="1">IF(X237="N/A","",MONTH(INDEX(회계장부!$A:$A,X237,1)))</f>
        <v/>
      </c>
      <c r="B237" s="299" t="str">
        <f ca="1">IF(X237="N/A","",DAY(INDEX(회계장부!$A:$A,X237,1)))</f>
        <v/>
      </c>
      <c r="C237" s="325" t="str">
        <f ca="1">IF(ISNUMBER(Y237),INDEX(회계장부!$B:$B,Y237,1),IF(Y237="N/A","",Y237))</f>
        <v/>
      </c>
      <c r="D237" s="326"/>
      <c r="E237" s="326"/>
      <c r="F237" s="326"/>
      <c r="G237" s="326"/>
      <c r="H237" s="326"/>
      <c r="I237" s="326"/>
      <c r="J237" s="327"/>
      <c r="K237" s="307" t="str">
        <f ca="1">IF(ISNUMBER(Y237),TEXT(INDEX(회계장부!$C:$C,Y237,1),"#,###"),IF(Y237="월계",INDEX(월별누계!$B:$B,MATCH(출력월,월별누계!$A:$A,0),1),IF(Y237="누계",INDEX(월별누계!$D:$D,MATCH(출력월,월별누계!$A:$A,0),1),"")))</f>
        <v/>
      </c>
      <c r="L237" s="308"/>
      <c r="M237" s="308"/>
      <c r="N237" s="309"/>
      <c r="O237" s="310" t="str">
        <f ca="1">IF(ISNUMBER(Y237),TEXT(INDEX(회계장부!$D:$D,Y237,1),"#,####"),IF(Y237="월계",INDEX(월별누계!$C:$C,MATCH(출력월,월별누계!$A:$A,0),1),IF(Y237="누계",INDEX(월별누계!$E:$E,MATCH(출력월,월별누계!$A:$A,0),1),"")))</f>
        <v/>
      </c>
      <c r="P237" s="308"/>
      <c r="Q237" s="308"/>
      <c r="R237" s="309"/>
      <c r="S237" s="311" t="str">
        <f ca="1">IF(ISNUMBER(Y237),INDEX(회계장부!$E:$E,Y237,1),IF(Y237="월계","",IF(Y237="누계",INDEX(월별누계!$F:$F,MATCH(출력월,월별누계!$A:$A,0),1),"")))</f>
        <v/>
      </c>
      <c r="T237" s="311"/>
      <c r="U237" s="311"/>
      <c r="V237" s="310"/>
      <c r="W237" s="1">
        <v>232</v>
      </c>
      <c r="X237" s="1" t="str">
        <f ca="1">IFERROR(MATCH(W237,회계장부!$N:$N,0),"N/A")</f>
        <v>N/A</v>
      </c>
      <c r="Y237" s="1" t="str">
        <f t="shared" ca="1" si="7"/>
        <v>N/A</v>
      </c>
      <c r="Z237" s="1" t="str">
        <f t="shared" ca="1" si="6"/>
        <v>X</v>
      </c>
    </row>
    <row r="238" spans="1:26" ht="20.100000000000001" customHeight="1">
      <c r="A238" s="298" t="str">
        <f ca="1">IF(X238="N/A","",MONTH(INDEX(회계장부!$A:$A,X238,1)))</f>
        <v/>
      </c>
      <c r="B238" s="299" t="str">
        <f ca="1">IF(X238="N/A","",DAY(INDEX(회계장부!$A:$A,X238,1)))</f>
        <v/>
      </c>
      <c r="C238" s="325" t="str">
        <f ca="1">IF(ISNUMBER(Y238),INDEX(회계장부!$B:$B,Y238,1),IF(Y238="N/A","",Y238))</f>
        <v/>
      </c>
      <c r="D238" s="326"/>
      <c r="E238" s="326"/>
      <c r="F238" s="326"/>
      <c r="G238" s="326"/>
      <c r="H238" s="326"/>
      <c r="I238" s="326"/>
      <c r="J238" s="327"/>
      <c r="K238" s="307" t="str">
        <f ca="1">IF(ISNUMBER(Y238),TEXT(INDEX(회계장부!$C:$C,Y238,1),"#,###"),IF(Y238="월계",INDEX(월별누계!$B:$B,MATCH(출력월,월별누계!$A:$A,0),1),IF(Y238="누계",INDEX(월별누계!$D:$D,MATCH(출력월,월별누계!$A:$A,0),1),"")))</f>
        <v/>
      </c>
      <c r="L238" s="308"/>
      <c r="M238" s="308"/>
      <c r="N238" s="309"/>
      <c r="O238" s="310" t="str">
        <f ca="1">IF(ISNUMBER(Y238),TEXT(INDEX(회계장부!$D:$D,Y238,1),"#,####"),IF(Y238="월계",INDEX(월별누계!$C:$C,MATCH(출력월,월별누계!$A:$A,0),1),IF(Y238="누계",INDEX(월별누계!$E:$E,MATCH(출력월,월별누계!$A:$A,0),1),"")))</f>
        <v/>
      </c>
      <c r="P238" s="308"/>
      <c r="Q238" s="308"/>
      <c r="R238" s="309"/>
      <c r="S238" s="311" t="str">
        <f ca="1">IF(ISNUMBER(Y238),INDEX(회계장부!$E:$E,Y238,1),IF(Y238="월계","",IF(Y238="누계",INDEX(월별누계!$F:$F,MATCH(출력월,월별누계!$A:$A,0),1),"")))</f>
        <v/>
      </c>
      <c r="T238" s="311"/>
      <c r="U238" s="311"/>
      <c r="V238" s="310"/>
      <c r="W238" s="1">
        <v>233</v>
      </c>
      <c r="X238" s="1" t="str">
        <f ca="1">IFERROR(MATCH(W238,회계장부!$N:$N,0),"N/A")</f>
        <v>N/A</v>
      </c>
      <c r="Y238" s="1" t="str">
        <f t="shared" ca="1" si="7"/>
        <v>N/A</v>
      </c>
      <c r="Z238" s="1" t="str">
        <f t="shared" ca="1" si="6"/>
        <v>X</v>
      </c>
    </row>
    <row r="239" spans="1:26" ht="20.100000000000001" customHeight="1">
      <c r="A239" s="298" t="str">
        <f ca="1">IF(X239="N/A","",MONTH(INDEX(회계장부!$A:$A,X239,1)))</f>
        <v/>
      </c>
      <c r="B239" s="299" t="str">
        <f ca="1">IF(X239="N/A","",DAY(INDEX(회계장부!$A:$A,X239,1)))</f>
        <v/>
      </c>
      <c r="C239" s="325" t="str">
        <f ca="1">IF(ISNUMBER(Y239),INDEX(회계장부!$B:$B,Y239,1),IF(Y239="N/A","",Y239))</f>
        <v/>
      </c>
      <c r="D239" s="326"/>
      <c r="E239" s="326"/>
      <c r="F239" s="326"/>
      <c r="G239" s="326"/>
      <c r="H239" s="326"/>
      <c r="I239" s="326"/>
      <c r="J239" s="327"/>
      <c r="K239" s="307" t="str">
        <f ca="1">IF(ISNUMBER(Y239),TEXT(INDEX(회계장부!$C:$C,Y239,1),"#,###"),IF(Y239="월계",INDEX(월별누계!$B:$B,MATCH(출력월,월별누계!$A:$A,0),1),IF(Y239="누계",INDEX(월별누계!$D:$D,MATCH(출력월,월별누계!$A:$A,0),1),"")))</f>
        <v/>
      </c>
      <c r="L239" s="308"/>
      <c r="M239" s="308"/>
      <c r="N239" s="309"/>
      <c r="O239" s="310" t="str">
        <f ca="1">IF(ISNUMBER(Y239),TEXT(INDEX(회계장부!$D:$D,Y239,1),"#,####"),IF(Y239="월계",INDEX(월별누계!$C:$C,MATCH(출력월,월별누계!$A:$A,0),1),IF(Y239="누계",INDEX(월별누계!$E:$E,MATCH(출력월,월별누계!$A:$A,0),1),"")))</f>
        <v/>
      </c>
      <c r="P239" s="308"/>
      <c r="Q239" s="308"/>
      <c r="R239" s="309"/>
      <c r="S239" s="311" t="str">
        <f ca="1">IF(ISNUMBER(Y239),INDEX(회계장부!$E:$E,Y239,1),IF(Y239="월계","",IF(Y239="누계",INDEX(월별누계!$F:$F,MATCH(출력월,월별누계!$A:$A,0),1),"")))</f>
        <v/>
      </c>
      <c r="T239" s="311"/>
      <c r="U239" s="311"/>
      <c r="V239" s="310"/>
      <c r="W239" s="1">
        <v>234</v>
      </c>
      <c r="X239" s="1" t="str">
        <f ca="1">IFERROR(MATCH(W239,회계장부!$N:$N,0),"N/A")</f>
        <v>N/A</v>
      </c>
      <c r="Y239" s="1" t="str">
        <f t="shared" ca="1" si="7"/>
        <v>N/A</v>
      </c>
      <c r="Z239" s="1" t="str">
        <f t="shared" ca="1" si="6"/>
        <v>X</v>
      </c>
    </row>
    <row r="240" spans="1:26" ht="20.100000000000001" customHeight="1">
      <c r="A240" s="298" t="str">
        <f ca="1">IF(X240="N/A","",MONTH(INDEX(회계장부!$A:$A,X240,1)))</f>
        <v/>
      </c>
      <c r="B240" s="299" t="str">
        <f ca="1">IF(X240="N/A","",DAY(INDEX(회계장부!$A:$A,X240,1)))</f>
        <v/>
      </c>
      <c r="C240" s="325" t="str">
        <f ca="1">IF(ISNUMBER(Y240),INDEX(회계장부!$B:$B,Y240,1),IF(Y240="N/A","",Y240))</f>
        <v/>
      </c>
      <c r="D240" s="326"/>
      <c r="E240" s="326"/>
      <c r="F240" s="326"/>
      <c r="G240" s="326"/>
      <c r="H240" s="326"/>
      <c r="I240" s="326"/>
      <c r="J240" s="327"/>
      <c r="K240" s="307" t="str">
        <f ca="1">IF(ISNUMBER(Y240),TEXT(INDEX(회계장부!$C:$C,Y240,1),"#,###"),IF(Y240="월계",INDEX(월별누계!$B:$B,MATCH(출력월,월별누계!$A:$A,0),1),IF(Y240="누계",INDEX(월별누계!$D:$D,MATCH(출력월,월별누계!$A:$A,0),1),"")))</f>
        <v/>
      </c>
      <c r="L240" s="308"/>
      <c r="M240" s="308"/>
      <c r="N240" s="309"/>
      <c r="O240" s="310" t="str">
        <f ca="1">IF(ISNUMBER(Y240),TEXT(INDEX(회계장부!$D:$D,Y240,1),"#,####"),IF(Y240="월계",INDEX(월별누계!$C:$C,MATCH(출력월,월별누계!$A:$A,0),1),IF(Y240="누계",INDEX(월별누계!$E:$E,MATCH(출력월,월별누계!$A:$A,0),1),"")))</f>
        <v/>
      </c>
      <c r="P240" s="308"/>
      <c r="Q240" s="308"/>
      <c r="R240" s="309"/>
      <c r="S240" s="311" t="str">
        <f ca="1">IF(ISNUMBER(Y240),INDEX(회계장부!$E:$E,Y240,1),IF(Y240="월계","",IF(Y240="누계",INDEX(월별누계!$F:$F,MATCH(출력월,월별누계!$A:$A,0),1),"")))</f>
        <v/>
      </c>
      <c r="T240" s="311"/>
      <c r="U240" s="311"/>
      <c r="V240" s="310"/>
      <c r="W240" s="1">
        <v>235</v>
      </c>
      <c r="X240" s="1" t="str">
        <f ca="1">IFERROR(MATCH(W240,회계장부!$N:$N,0),"N/A")</f>
        <v>N/A</v>
      </c>
      <c r="Y240" s="1" t="str">
        <f t="shared" ca="1" si="7"/>
        <v>N/A</v>
      </c>
      <c r="Z240" s="1" t="str">
        <f t="shared" ca="1" si="6"/>
        <v>X</v>
      </c>
    </row>
    <row r="241" spans="1:26" ht="20.100000000000001" customHeight="1">
      <c r="A241" s="298" t="str">
        <f ca="1">IF(X241="N/A","",MONTH(INDEX(회계장부!$A:$A,X241,1)))</f>
        <v/>
      </c>
      <c r="B241" s="299" t="str">
        <f ca="1">IF(X241="N/A","",DAY(INDEX(회계장부!$A:$A,X241,1)))</f>
        <v/>
      </c>
      <c r="C241" s="325" t="str">
        <f ca="1">IF(ISNUMBER(Y241),INDEX(회계장부!$B:$B,Y241,1),IF(Y241="N/A","",Y241))</f>
        <v/>
      </c>
      <c r="D241" s="326"/>
      <c r="E241" s="326"/>
      <c r="F241" s="326"/>
      <c r="G241" s="326"/>
      <c r="H241" s="326"/>
      <c r="I241" s="326"/>
      <c r="J241" s="327"/>
      <c r="K241" s="307" t="str">
        <f ca="1">IF(ISNUMBER(Y241),TEXT(INDEX(회계장부!$C:$C,Y241,1),"#,###"),IF(Y241="월계",INDEX(월별누계!$B:$B,MATCH(출력월,월별누계!$A:$A,0),1),IF(Y241="누계",INDEX(월별누계!$D:$D,MATCH(출력월,월별누계!$A:$A,0),1),"")))</f>
        <v/>
      </c>
      <c r="L241" s="308"/>
      <c r="M241" s="308"/>
      <c r="N241" s="309"/>
      <c r="O241" s="310" t="str">
        <f ca="1">IF(ISNUMBER(Y241),TEXT(INDEX(회계장부!$D:$D,Y241,1),"#,####"),IF(Y241="월계",INDEX(월별누계!$C:$C,MATCH(출력월,월별누계!$A:$A,0),1),IF(Y241="누계",INDEX(월별누계!$E:$E,MATCH(출력월,월별누계!$A:$A,0),1),"")))</f>
        <v/>
      </c>
      <c r="P241" s="308"/>
      <c r="Q241" s="308"/>
      <c r="R241" s="309"/>
      <c r="S241" s="311" t="str">
        <f ca="1">IF(ISNUMBER(Y241),INDEX(회계장부!$E:$E,Y241,1),IF(Y241="월계","",IF(Y241="누계",INDEX(월별누계!$F:$F,MATCH(출력월,월별누계!$A:$A,0),1),"")))</f>
        <v/>
      </c>
      <c r="T241" s="311"/>
      <c r="U241" s="311"/>
      <c r="V241" s="310"/>
      <c r="W241" s="1">
        <v>236</v>
      </c>
      <c r="X241" s="1" t="str">
        <f ca="1">IFERROR(MATCH(W241,회계장부!$N:$N,0),"N/A")</f>
        <v>N/A</v>
      </c>
      <c r="Y241" s="1" t="str">
        <f t="shared" ca="1" si="7"/>
        <v>N/A</v>
      </c>
      <c r="Z241" s="1" t="str">
        <f t="shared" ca="1" si="6"/>
        <v>X</v>
      </c>
    </row>
    <row r="242" spans="1:26" ht="20.100000000000001" customHeight="1">
      <c r="A242" s="298" t="str">
        <f ca="1">IF(X242="N/A","",MONTH(INDEX(회계장부!$A:$A,X242,1)))</f>
        <v/>
      </c>
      <c r="B242" s="299" t="str">
        <f ca="1">IF(X242="N/A","",DAY(INDEX(회계장부!$A:$A,X242,1)))</f>
        <v/>
      </c>
      <c r="C242" s="325" t="str">
        <f ca="1">IF(ISNUMBER(Y242),INDEX(회계장부!$B:$B,Y242,1),IF(Y242="N/A","",Y242))</f>
        <v/>
      </c>
      <c r="D242" s="326"/>
      <c r="E242" s="326"/>
      <c r="F242" s="326"/>
      <c r="G242" s="326"/>
      <c r="H242" s="326"/>
      <c r="I242" s="326"/>
      <c r="J242" s="327"/>
      <c r="K242" s="307" t="str">
        <f ca="1">IF(ISNUMBER(Y242),TEXT(INDEX(회계장부!$C:$C,Y242,1),"#,###"),IF(Y242="월계",INDEX(월별누계!$B:$B,MATCH(출력월,월별누계!$A:$A,0),1),IF(Y242="누계",INDEX(월별누계!$D:$D,MATCH(출력월,월별누계!$A:$A,0),1),"")))</f>
        <v/>
      </c>
      <c r="L242" s="308"/>
      <c r="M242" s="308"/>
      <c r="N242" s="309"/>
      <c r="O242" s="310" t="str">
        <f ca="1">IF(ISNUMBER(Y242),TEXT(INDEX(회계장부!$D:$D,Y242,1),"#,####"),IF(Y242="월계",INDEX(월별누계!$C:$C,MATCH(출력월,월별누계!$A:$A,0),1),IF(Y242="누계",INDEX(월별누계!$E:$E,MATCH(출력월,월별누계!$A:$A,0),1),"")))</f>
        <v/>
      </c>
      <c r="P242" s="308"/>
      <c r="Q242" s="308"/>
      <c r="R242" s="309"/>
      <c r="S242" s="311" t="str">
        <f ca="1">IF(ISNUMBER(Y242),INDEX(회계장부!$E:$E,Y242,1),IF(Y242="월계","",IF(Y242="누계",INDEX(월별누계!$F:$F,MATCH(출력월,월별누계!$A:$A,0),1),"")))</f>
        <v/>
      </c>
      <c r="T242" s="311"/>
      <c r="U242" s="311"/>
      <c r="V242" s="310"/>
      <c r="W242" s="1">
        <v>237</v>
      </c>
      <c r="X242" s="1" t="str">
        <f ca="1">IFERROR(MATCH(W242,회계장부!$N:$N,0),"N/A")</f>
        <v>N/A</v>
      </c>
      <c r="Y242" s="1" t="str">
        <f t="shared" ca="1" si="7"/>
        <v>N/A</v>
      </c>
      <c r="Z242" s="1" t="str">
        <f t="shared" ca="1" si="6"/>
        <v>X</v>
      </c>
    </row>
    <row r="243" spans="1:26" ht="20.100000000000001" customHeight="1">
      <c r="A243" s="298" t="str">
        <f ca="1">IF(X243="N/A","",MONTH(INDEX(회계장부!$A:$A,X243,1)))</f>
        <v/>
      </c>
      <c r="B243" s="299" t="str">
        <f ca="1">IF(X243="N/A","",DAY(INDEX(회계장부!$A:$A,X243,1)))</f>
        <v/>
      </c>
      <c r="C243" s="325" t="str">
        <f ca="1">IF(ISNUMBER(Y243),INDEX(회계장부!$B:$B,Y243,1),IF(Y243="N/A","",Y243))</f>
        <v/>
      </c>
      <c r="D243" s="326"/>
      <c r="E243" s="326"/>
      <c r="F243" s="326"/>
      <c r="G243" s="326"/>
      <c r="H243" s="326"/>
      <c r="I243" s="326"/>
      <c r="J243" s="327"/>
      <c r="K243" s="307" t="str">
        <f ca="1">IF(ISNUMBER(Y243),TEXT(INDEX(회계장부!$C:$C,Y243,1),"#,###"),IF(Y243="월계",INDEX(월별누계!$B:$B,MATCH(출력월,월별누계!$A:$A,0),1),IF(Y243="누계",INDEX(월별누계!$D:$D,MATCH(출력월,월별누계!$A:$A,0),1),"")))</f>
        <v/>
      </c>
      <c r="L243" s="308"/>
      <c r="M243" s="308"/>
      <c r="N243" s="309"/>
      <c r="O243" s="310" t="str">
        <f ca="1">IF(ISNUMBER(Y243),TEXT(INDEX(회계장부!$D:$D,Y243,1),"#,####"),IF(Y243="월계",INDEX(월별누계!$C:$C,MATCH(출력월,월별누계!$A:$A,0),1),IF(Y243="누계",INDEX(월별누계!$E:$E,MATCH(출력월,월별누계!$A:$A,0),1),"")))</f>
        <v/>
      </c>
      <c r="P243" s="308"/>
      <c r="Q243" s="308"/>
      <c r="R243" s="309"/>
      <c r="S243" s="311" t="str">
        <f ca="1">IF(ISNUMBER(Y243),INDEX(회계장부!$E:$E,Y243,1),IF(Y243="월계","",IF(Y243="누계",INDEX(월별누계!$F:$F,MATCH(출력월,월별누계!$A:$A,0),1),"")))</f>
        <v/>
      </c>
      <c r="T243" s="311"/>
      <c r="U243" s="311"/>
      <c r="V243" s="310"/>
      <c r="W243" s="1">
        <v>238</v>
      </c>
      <c r="X243" s="1" t="str">
        <f ca="1">IFERROR(MATCH(W243,회계장부!$N:$N,0),"N/A")</f>
        <v>N/A</v>
      </c>
      <c r="Y243" s="1" t="str">
        <f t="shared" ca="1" si="7"/>
        <v>N/A</v>
      </c>
      <c r="Z243" s="1" t="str">
        <f t="shared" ca="1" si="6"/>
        <v>X</v>
      </c>
    </row>
    <row r="244" spans="1:26" ht="20.100000000000001" customHeight="1">
      <c r="A244" s="298" t="str">
        <f ca="1">IF(X244="N/A","",MONTH(INDEX(회계장부!$A:$A,X244,1)))</f>
        <v/>
      </c>
      <c r="B244" s="299" t="str">
        <f ca="1">IF(X244="N/A","",DAY(INDEX(회계장부!$A:$A,X244,1)))</f>
        <v/>
      </c>
      <c r="C244" s="325" t="str">
        <f ca="1">IF(ISNUMBER(Y244),INDEX(회계장부!$B:$B,Y244,1),IF(Y244="N/A","",Y244))</f>
        <v/>
      </c>
      <c r="D244" s="326"/>
      <c r="E244" s="326"/>
      <c r="F244" s="326"/>
      <c r="G244" s="326"/>
      <c r="H244" s="326"/>
      <c r="I244" s="326"/>
      <c r="J244" s="327"/>
      <c r="K244" s="307" t="str">
        <f ca="1">IF(ISNUMBER(Y244),TEXT(INDEX(회계장부!$C:$C,Y244,1),"#,###"),IF(Y244="월계",INDEX(월별누계!$B:$B,MATCH(출력월,월별누계!$A:$A,0),1),IF(Y244="누계",INDEX(월별누계!$D:$D,MATCH(출력월,월별누계!$A:$A,0),1),"")))</f>
        <v/>
      </c>
      <c r="L244" s="308"/>
      <c r="M244" s="308"/>
      <c r="N244" s="309"/>
      <c r="O244" s="310" t="str">
        <f ca="1">IF(ISNUMBER(Y244),TEXT(INDEX(회계장부!$D:$D,Y244,1),"#,####"),IF(Y244="월계",INDEX(월별누계!$C:$C,MATCH(출력월,월별누계!$A:$A,0),1),IF(Y244="누계",INDEX(월별누계!$E:$E,MATCH(출력월,월별누계!$A:$A,0),1),"")))</f>
        <v/>
      </c>
      <c r="P244" s="308"/>
      <c r="Q244" s="308"/>
      <c r="R244" s="309"/>
      <c r="S244" s="311" t="str">
        <f ca="1">IF(ISNUMBER(Y244),INDEX(회계장부!$E:$E,Y244,1),IF(Y244="월계","",IF(Y244="누계",INDEX(월별누계!$F:$F,MATCH(출력월,월별누계!$A:$A,0),1),"")))</f>
        <v/>
      </c>
      <c r="T244" s="311"/>
      <c r="U244" s="311"/>
      <c r="V244" s="310"/>
      <c r="W244" s="1">
        <v>239</v>
      </c>
      <c r="X244" s="1" t="str">
        <f ca="1">IFERROR(MATCH(W244,회계장부!$N:$N,0),"N/A")</f>
        <v>N/A</v>
      </c>
      <c r="Y244" s="1" t="str">
        <f t="shared" ca="1" si="7"/>
        <v>N/A</v>
      </c>
      <c r="Z244" s="1" t="str">
        <f t="shared" ca="1" si="6"/>
        <v>X</v>
      </c>
    </row>
    <row r="245" spans="1:26" ht="20.100000000000001" customHeight="1">
      <c r="A245" s="298" t="str">
        <f ca="1">IF(X245="N/A","",MONTH(INDEX(회계장부!$A:$A,X245,1)))</f>
        <v/>
      </c>
      <c r="B245" s="299" t="str">
        <f ca="1">IF(X245="N/A","",DAY(INDEX(회계장부!$A:$A,X245,1)))</f>
        <v/>
      </c>
      <c r="C245" s="325" t="str">
        <f ca="1">IF(ISNUMBER(Y245),INDEX(회계장부!$B:$B,Y245,1),IF(Y245="N/A","",Y245))</f>
        <v/>
      </c>
      <c r="D245" s="326"/>
      <c r="E245" s="326"/>
      <c r="F245" s="326"/>
      <c r="G245" s="326"/>
      <c r="H245" s="326"/>
      <c r="I245" s="326"/>
      <c r="J245" s="327"/>
      <c r="K245" s="307" t="str">
        <f ca="1">IF(ISNUMBER(Y245),TEXT(INDEX(회계장부!$C:$C,Y245,1),"#,###"),IF(Y245="월계",INDEX(월별누계!$B:$B,MATCH(출력월,월별누계!$A:$A,0),1),IF(Y245="누계",INDEX(월별누계!$D:$D,MATCH(출력월,월별누계!$A:$A,0),1),"")))</f>
        <v/>
      </c>
      <c r="L245" s="308"/>
      <c r="M245" s="308"/>
      <c r="N245" s="309"/>
      <c r="O245" s="310" t="str">
        <f ca="1">IF(ISNUMBER(Y245),TEXT(INDEX(회계장부!$D:$D,Y245,1),"#,####"),IF(Y245="월계",INDEX(월별누계!$C:$C,MATCH(출력월,월별누계!$A:$A,0),1),IF(Y245="누계",INDEX(월별누계!$E:$E,MATCH(출력월,월별누계!$A:$A,0),1),"")))</f>
        <v/>
      </c>
      <c r="P245" s="308"/>
      <c r="Q245" s="308"/>
      <c r="R245" s="309"/>
      <c r="S245" s="311" t="str">
        <f ca="1">IF(ISNUMBER(Y245),INDEX(회계장부!$E:$E,Y245,1),IF(Y245="월계","",IF(Y245="누계",INDEX(월별누계!$F:$F,MATCH(출력월,월별누계!$A:$A,0),1),"")))</f>
        <v/>
      </c>
      <c r="T245" s="311"/>
      <c r="U245" s="311"/>
      <c r="V245" s="310"/>
      <c r="W245" s="1">
        <v>240</v>
      </c>
      <c r="X245" s="1" t="str">
        <f ca="1">IFERROR(MATCH(W245,회계장부!$N:$N,0),"N/A")</f>
        <v>N/A</v>
      </c>
      <c r="Y245" s="1" t="str">
        <f t="shared" ca="1" si="7"/>
        <v>N/A</v>
      </c>
      <c r="Z245" s="1" t="str">
        <f t="shared" ca="1" si="6"/>
        <v>X</v>
      </c>
    </row>
    <row r="246" spans="1:26" ht="20.100000000000001" customHeight="1">
      <c r="A246" s="298" t="str">
        <f ca="1">IF(X246="N/A","",MONTH(INDEX(회계장부!$A:$A,X246,1)))</f>
        <v/>
      </c>
      <c r="B246" s="299" t="str">
        <f ca="1">IF(X246="N/A","",DAY(INDEX(회계장부!$A:$A,X246,1)))</f>
        <v/>
      </c>
      <c r="C246" s="325" t="str">
        <f ca="1">IF(ISNUMBER(Y246),INDEX(회계장부!$B:$B,Y246,1),IF(Y246="N/A","",Y246))</f>
        <v/>
      </c>
      <c r="D246" s="326"/>
      <c r="E246" s="326"/>
      <c r="F246" s="326"/>
      <c r="G246" s="326"/>
      <c r="H246" s="326"/>
      <c r="I246" s="326"/>
      <c r="J246" s="327"/>
      <c r="K246" s="307" t="str">
        <f ca="1">IF(ISNUMBER(Y246),TEXT(INDEX(회계장부!$C:$C,Y246,1),"#,###"),IF(Y246="월계",INDEX(월별누계!$B:$B,MATCH(출력월,월별누계!$A:$A,0),1),IF(Y246="누계",INDEX(월별누계!$D:$D,MATCH(출력월,월별누계!$A:$A,0),1),"")))</f>
        <v/>
      </c>
      <c r="L246" s="308"/>
      <c r="M246" s="308"/>
      <c r="N246" s="309"/>
      <c r="O246" s="310" t="str">
        <f ca="1">IF(ISNUMBER(Y246),TEXT(INDEX(회계장부!$D:$D,Y246,1),"#,####"),IF(Y246="월계",INDEX(월별누계!$C:$C,MATCH(출력월,월별누계!$A:$A,0),1),IF(Y246="누계",INDEX(월별누계!$E:$E,MATCH(출력월,월별누계!$A:$A,0),1),"")))</f>
        <v/>
      </c>
      <c r="P246" s="308"/>
      <c r="Q246" s="308"/>
      <c r="R246" s="309"/>
      <c r="S246" s="311" t="str">
        <f ca="1">IF(ISNUMBER(Y246),INDEX(회계장부!$E:$E,Y246,1),IF(Y246="월계","",IF(Y246="누계",INDEX(월별누계!$F:$F,MATCH(출력월,월별누계!$A:$A,0),1),"")))</f>
        <v/>
      </c>
      <c r="T246" s="311"/>
      <c r="U246" s="311"/>
      <c r="V246" s="310"/>
      <c r="W246" s="1">
        <v>241</v>
      </c>
      <c r="X246" s="1" t="str">
        <f ca="1">IFERROR(MATCH(W246,회계장부!$N:$N,0),"N/A")</f>
        <v>N/A</v>
      </c>
      <c r="Y246" s="1" t="str">
        <f t="shared" ca="1" si="7"/>
        <v>N/A</v>
      </c>
      <c r="Z246" s="1" t="str">
        <f t="shared" ca="1" si="6"/>
        <v>X</v>
      </c>
    </row>
    <row r="247" spans="1:26" ht="20.100000000000001" customHeight="1">
      <c r="A247" s="298" t="str">
        <f ca="1">IF(X247="N/A","",MONTH(INDEX(회계장부!$A:$A,X247,1)))</f>
        <v/>
      </c>
      <c r="B247" s="299" t="str">
        <f ca="1">IF(X247="N/A","",DAY(INDEX(회계장부!$A:$A,X247,1)))</f>
        <v/>
      </c>
      <c r="C247" s="325" t="str">
        <f ca="1">IF(ISNUMBER(Y247),INDEX(회계장부!$B:$B,Y247,1),IF(Y247="N/A","",Y247))</f>
        <v/>
      </c>
      <c r="D247" s="326"/>
      <c r="E247" s="326"/>
      <c r="F247" s="326"/>
      <c r="G247" s="326"/>
      <c r="H247" s="326"/>
      <c r="I247" s="326"/>
      <c r="J247" s="327"/>
      <c r="K247" s="307" t="str">
        <f ca="1">IF(ISNUMBER(Y247),TEXT(INDEX(회계장부!$C:$C,Y247,1),"#,###"),IF(Y247="월계",INDEX(월별누계!$B:$B,MATCH(출력월,월별누계!$A:$A,0),1),IF(Y247="누계",INDEX(월별누계!$D:$D,MATCH(출력월,월별누계!$A:$A,0),1),"")))</f>
        <v/>
      </c>
      <c r="L247" s="308"/>
      <c r="M247" s="308"/>
      <c r="N247" s="309"/>
      <c r="O247" s="310" t="str">
        <f ca="1">IF(ISNUMBER(Y247),TEXT(INDEX(회계장부!$D:$D,Y247,1),"#,####"),IF(Y247="월계",INDEX(월별누계!$C:$C,MATCH(출력월,월별누계!$A:$A,0),1),IF(Y247="누계",INDEX(월별누계!$E:$E,MATCH(출력월,월별누계!$A:$A,0),1),"")))</f>
        <v/>
      </c>
      <c r="P247" s="308"/>
      <c r="Q247" s="308"/>
      <c r="R247" s="309"/>
      <c r="S247" s="311" t="str">
        <f ca="1">IF(ISNUMBER(Y247),INDEX(회계장부!$E:$E,Y247,1),IF(Y247="월계","",IF(Y247="누계",INDEX(월별누계!$F:$F,MATCH(출력월,월별누계!$A:$A,0),1),"")))</f>
        <v/>
      </c>
      <c r="T247" s="311"/>
      <c r="U247" s="311"/>
      <c r="V247" s="310"/>
      <c r="W247" s="1">
        <v>242</v>
      </c>
      <c r="X247" s="1" t="str">
        <f ca="1">IFERROR(MATCH(W247,회계장부!$N:$N,0),"N/A")</f>
        <v>N/A</v>
      </c>
      <c r="Y247" s="1" t="str">
        <f t="shared" ca="1" si="7"/>
        <v>N/A</v>
      </c>
      <c r="Z247" s="1" t="str">
        <f t="shared" ca="1" si="6"/>
        <v>X</v>
      </c>
    </row>
    <row r="248" spans="1:26" ht="20.100000000000001" customHeight="1">
      <c r="A248" s="298" t="str">
        <f ca="1">IF(X248="N/A","",MONTH(INDEX(회계장부!$A:$A,X248,1)))</f>
        <v/>
      </c>
      <c r="B248" s="299" t="str">
        <f ca="1">IF(X248="N/A","",DAY(INDEX(회계장부!$A:$A,X248,1)))</f>
        <v/>
      </c>
      <c r="C248" s="325" t="str">
        <f ca="1">IF(ISNUMBER(Y248),INDEX(회계장부!$B:$B,Y248,1),IF(Y248="N/A","",Y248))</f>
        <v/>
      </c>
      <c r="D248" s="326"/>
      <c r="E248" s="326"/>
      <c r="F248" s="326"/>
      <c r="G248" s="326"/>
      <c r="H248" s="326"/>
      <c r="I248" s="326"/>
      <c r="J248" s="327"/>
      <c r="K248" s="307" t="str">
        <f ca="1">IF(ISNUMBER(Y248),TEXT(INDEX(회계장부!$C:$C,Y248,1),"#,###"),IF(Y248="월계",INDEX(월별누계!$B:$B,MATCH(출력월,월별누계!$A:$A,0),1),IF(Y248="누계",INDEX(월별누계!$D:$D,MATCH(출력월,월별누계!$A:$A,0),1),"")))</f>
        <v/>
      </c>
      <c r="L248" s="308"/>
      <c r="M248" s="308"/>
      <c r="N248" s="309"/>
      <c r="O248" s="310" t="str">
        <f ca="1">IF(ISNUMBER(Y248),TEXT(INDEX(회계장부!$D:$D,Y248,1),"#,####"),IF(Y248="월계",INDEX(월별누계!$C:$C,MATCH(출력월,월별누계!$A:$A,0),1),IF(Y248="누계",INDEX(월별누계!$E:$E,MATCH(출력월,월별누계!$A:$A,0),1),"")))</f>
        <v/>
      </c>
      <c r="P248" s="308"/>
      <c r="Q248" s="308"/>
      <c r="R248" s="309"/>
      <c r="S248" s="311" t="str">
        <f ca="1">IF(ISNUMBER(Y248),INDEX(회계장부!$E:$E,Y248,1),IF(Y248="월계","",IF(Y248="누계",INDEX(월별누계!$F:$F,MATCH(출력월,월별누계!$A:$A,0),1),"")))</f>
        <v/>
      </c>
      <c r="T248" s="311"/>
      <c r="U248" s="311"/>
      <c r="V248" s="310"/>
      <c r="W248" s="1">
        <v>243</v>
      </c>
      <c r="X248" s="1" t="str">
        <f ca="1">IFERROR(MATCH(W248,회계장부!$N:$N,0),"N/A")</f>
        <v>N/A</v>
      </c>
      <c r="Y248" s="1" t="str">
        <f t="shared" ca="1" si="7"/>
        <v>N/A</v>
      </c>
      <c r="Z248" s="1" t="str">
        <f t="shared" ca="1" si="6"/>
        <v>X</v>
      </c>
    </row>
    <row r="249" spans="1:26" ht="20.100000000000001" customHeight="1">
      <c r="A249" s="298" t="str">
        <f ca="1">IF(X249="N/A","",MONTH(INDEX(회계장부!$A:$A,X249,1)))</f>
        <v/>
      </c>
      <c r="B249" s="299" t="str">
        <f ca="1">IF(X249="N/A","",DAY(INDEX(회계장부!$A:$A,X249,1)))</f>
        <v/>
      </c>
      <c r="C249" s="325" t="str">
        <f ca="1">IF(ISNUMBER(Y249),INDEX(회계장부!$B:$B,Y249,1),IF(Y249="N/A","",Y249))</f>
        <v/>
      </c>
      <c r="D249" s="326"/>
      <c r="E249" s="326"/>
      <c r="F249" s="326"/>
      <c r="G249" s="326"/>
      <c r="H249" s="326"/>
      <c r="I249" s="326"/>
      <c r="J249" s="327"/>
      <c r="K249" s="307" t="str">
        <f ca="1">IF(ISNUMBER(Y249),TEXT(INDEX(회계장부!$C:$C,Y249,1),"#,###"),IF(Y249="월계",INDEX(월별누계!$B:$B,MATCH(출력월,월별누계!$A:$A,0),1),IF(Y249="누계",INDEX(월별누계!$D:$D,MATCH(출력월,월별누계!$A:$A,0),1),"")))</f>
        <v/>
      </c>
      <c r="L249" s="308"/>
      <c r="M249" s="308"/>
      <c r="N249" s="309"/>
      <c r="O249" s="310" t="str">
        <f ca="1">IF(ISNUMBER(Y249),TEXT(INDEX(회계장부!$D:$D,Y249,1),"#,####"),IF(Y249="월계",INDEX(월별누계!$C:$C,MATCH(출력월,월별누계!$A:$A,0),1),IF(Y249="누계",INDEX(월별누계!$E:$E,MATCH(출력월,월별누계!$A:$A,0),1),"")))</f>
        <v/>
      </c>
      <c r="P249" s="308"/>
      <c r="Q249" s="308"/>
      <c r="R249" s="309"/>
      <c r="S249" s="311" t="str">
        <f ca="1">IF(ISNUMBER(Y249),INDEX(회계장부!$E:$E,Y249,1),IF(Y249="월계","",IF(Y249="누계",INDEX(월별누계!$F:$F,MATCH(출력월,월별누계!$A:$A,0),1),"")))</f>
        <v/>
      </c>
      <c r="T249" s="311"/>
      <c r="U249" s="311"/>
      <c r="V249" s="310"/>
      <c r="W249" s="1">
        <v>244</v>
      </c>
      <c r="X249" s="1" t="str">
        <f ca="1">IFERROR(MATCH(W249,회계장부!$N:$N,0),"N/A")</f>
        <v>N/A</v>
      </c>
      <c r="Y249" s="1" t="str">
        <f t="shared" ca="1" si="7"/>
        <v>N/A</v>
      </c>
      <c r="Z249" s="1" t="str">
        <f t="shared" ca="1" si="6"/>
        <v>X</v>
      </c>
    </row>
    <row r="250" spans="1:26" ht="20.100000000000001" customHeight="1">
      <c r="A250" s="298" t="str">
        <f ca="1">IF(X250="N/A","",MONTH(INDEX(회계장부!$A:$A,X250,1)))</f>
        <v/>
      </c>
      <c r="B250" s="299" t="str">
        <f ca="1">IF(X250="N/A","",DAY(INDEX(회계장부!$A:$A,X250,1)))</f>
        <v/>
      </c>
      <c r="C250" s="325" t="str">
        <f ca="1">IF(ISNUMBER(Y250),INDEX(회계장부!$B:$B,Y250,1),IF(Y250="N/A","",Y250))</f>
        <v/>
      </c>
      <c r="D250" s="326"/>
      <c r="E250" s="326"/>
      <c r="F250" s="326"/>
      <c r="G250" s="326"/>
      <c r="H250" s="326"/>
      <c r="I250" s="326"/>
      <c r="J250" s="327"/>
      <c r="K250" s="307" t="str">
        <f ca="1">IF(ISNUMBER(Y250),TEXT(INDEX(회계장부!$C:$C,Y250,1),"#,###"),IF(Y250="월계",INDEX(월별누계!$B:$B,MATCH(출력월,월별누계!$A:$A,0),1),IF(Y250="누계",INDEX(월별누계!$D:$D,MATCH(출력월,월별누계!$A:$A,0),1),"")))</f>
        <v/>
      </c>
      <c r="L250" s="308"/>
      <c r="M250" s="308"/>
      <c r="N250" s="309"/>
      <c r="O250" s="310" t="str">
        <f ca="1">IF(ISNUMBER(Y250),TEXT(INDEX(회계장부!$D:$D,Y250,1),"#,####"),IF(Y250="월계",INDEX(월별누계!$C:$C,MATCH(출력월,월별누계!$A:$A,0),1),IF(Y250="누계",INDEX(월별누계!$E:$E,MATCH(출력월,월별누계!$A:$A,0),1),"")))</f>
        <v/>
      </c>
      <c r="P250" s="308"/>
      <c r="Q250" s="308"/>
      <c r="R250" s="309"/>
      <c r="S250" s="311" t="str">
        <f ca="1">IF(ISNUMBER(Y250),INDEX(회계장부!$E:$E,Y250,1),IF(Y250="월계","",IF(Y250="누계",INDEX(월별누계!$F:$F,MATCH(출력월,월별누계!$A:$A,0),1),"")))</f>
        <v/>
      </c>
      <c r="T250" s="311"/>
      <c r="U250" s="311"/>
      <c r="V250" s="310"/>
      <c r="W250" s="1">
        <v>245</v>
      </c>
      <c r="X250" s="1" t="str">
        <f ca="1">IFERROR(MATCH(W250,회계장부!$N:$N,0),"N/A")</f>
        <v>N/A</v>
      </c>
      <c r="Y250" s="1" t="str">
        <f t="shared" ca="1" si="7"/>
        <v>N/A</v>
      </c>
      <c r="Z250" s="1" t="str">
        <f t="shared" ca="1" si="6"/>
        <v>X</v>
      </c>
    </row>
    <row r="251" spans="1:26" ht="20.100000000000001" customHeight="1">
      <c r="A251" s="298" t="str">
        <f ca="1">IF(X251="N/A","",MONTH(INDEX(회계장부!$A:$A,X251,1)))</f>
        <v/>
      </c>
      <c r="B251" s="299" t="str">
        <f ca="1">IF(X251="N/A","",DAY(INDEX(회계장부!$A:$A,X251,1)))</f>
        <v/>
      </c>
      <c r="C251" s="325" t="str">
        <f ca="1">IF(ISNUMBER(Y251),INDEX(회계장부!$B:$B,Y251,1),IF(Y251="N/A","",Y251))</f>
        <v/>
      </c>
      <c r="D251" s="326"/>
      <c r="E251" s="326"/>
      <c r="F251" s="326"/>
      <c r="G251" s="326"/>
      <c r="H251" s="326"/>
      <c r="I251" s="326"/>
      <c r="J251" s="327"/>
      <c r="K251" s="307" t="str">
        <f ca="1">IF(ISNUMBER(Y251),TEXT(INDEX(회계장부!$C:$C,Y251,1),"#,###"),IF(Y251="월계",INDEX(월별누계!$B:$B,MATCH(출력월,월별누계!$A:$A,0),1),IF(Y251="누계",INDEX(월별누계!$D:$D,MATCH(출력월,월별누계!$A:$A,0),1),"")))</f>
        <v/>
      </c>
      <c r="L251" s="308"/>
      <c r="M251" s="308"/>
      <c r="N251" s="309"/>
      <c r="O251" s="310" t="str">
        <f ca="1">IF(ISNUMBER(Y251),TEXT(INDEX(회계장부!$D:$D,Y251,1),"#,####"),IF(Y251="월계",INDEX(월별누계!$C:$C,MATCH(출력월,월별누계!$A:$A,0),1),IF(Y251="누계",INDEX(월별누계!$E:$E,MATCH(출력월,월별누계!$A:$A,0),1),"")))</f>
        <v/>
      </c>
      <c r="P251" s="308"/>
      <c r="Q251" s="308"/>
      <c r="R251" s="309"/>
      <c r="S251" s="311" t="str">
        <f ca="1">IF(ISNUMBER(Y251),INDEX(회계장부!$E:$E,Y251,1),IF(Y251="월계","",IF(Y251="누계",INDEX(월별누계!$F:$F,MATCH(출력월,월별누계!$A:$A,0),1),"")))</f>
        <v/>
      </c>
      <c r="T251" s="311"/>
      <c r="U251" s="311"/>
      <c r="V251" s="310"/>
      <c r="W251" s="1">
        <v>246</v>
      </c>
      <c r="X251" s="1" t="str">
        <f ca="1">IFERROR(MATCH(W251,회계장부!$N:$N,0),"N/A")</f>
        <v>N/A</v>
      </c>
      <c r="Y251" s="1" t="str">
        <f t="shared" ca="1" si="7"/>
        <v>N/A</v>
      </c>
      <c r="Z251" s="1" t="str">
        <f t="shared" ca="1" si="6"/>
        <v>X</v>
      </c>
    </row>
    <row r="252" spans="1:26" ht="20.100000000000001" customHeight="1">
      <c r="A252" s="298" t="str">
        <f ca="1">IF(X252="N/A","",MONTH(INDEX(회계장부!$A:$A,X252,1)))</f>
        <v/>
      </c>
      <c r="B252" s="299" t="str">
        <f ca="1">IF(X252="N/A","",DAY(INDEX(회계장부!$A:$A,X252,1)))</f>
        <v/>
      </c>
      <c r="C252" s="325" t="str">
        <f ca="1">IF(ISNUMBER(Y252),INDEX(회계장부!$B:$B,Y252,1),IF(Y252="N/A","",Y252))</f>
        <v/>
      </c>
      <c r="D252" s="326"/>
      <c r="E252" s="326"/>
      <c r="F252" s="326"/>
      <c r="G252" s="326"/>
      <c r="H252" s="326"/>
      <c r="I252" s="326"/>
      <c r="J252" s="327"/>
      <c r="K252" s="307" t="str">
        <f ca="1">IF(ISNUMBER(Y252),TEXT(INDEX(회계장부!$C:$C,Y252,1),"#,###"),IF(Y252="월계",INDEX(월별누계!$B:$B,MATCH(출력월,월별누계!$A:$A,0),1),IF(Y252="누계",INDEX(월별누계!$D:$D,MATCH(출력월,월별누계!$A:$A,0),1),"")))</f>
        <v/>
      </c>
      <c r="L252" s="308"/>
      <c r="M252" s="308"/>
      <c r="N252" s="309"/>
      <c r="O252" s="310" t="str">
        <f ca="1">IF(ISNUMBER(Y252),TEXT(INDEX(회계장부!$D:$D,Y252,1),"#,####"),IF(Y252="월계",INDEX(월별누계!$C:$C,MATCH(출력월,월별누계!$A:$A,0),1),IF(Y252="누계",INDEX(월별누계!$E:$E,MATCH(출력월,월별누계!$A:$A,0),1),"")))</f>
        <v/>
      </c>
      <c r="P252" s="308"/>
      <c r="Q252" s="308"/>
      <c r="R252" s="309"/>
      <c r="S252" s="311" t="str">
        <f ca="1">IF(ISNUMBER(Y252),INDEX(회계장부!$E:$E,Y252,1),IF(Y252="월계","",IF(Y252="누계",INDEX(월별누계!$F:$F,MATCH(출력월,월별누계!$A:$A,0),1),"")))</f>
        <v/>
      </c>
      <c r="T252" s="311"/>
      <c r="U252" s="311"/>
      <c r="V252" s="310"/>
      <c r="W252" s="1">
        <v>247</v>
      </c>
      <c r="X252" s="1" t="str">
        <f ca="1">IFERROR(MATCH(W252,회계장부!$N:$N,0),"N/A")</f>
        <v>N/A</v>
      </c>
      <c r="Y252" s="1" t="str">
        <f t="shared" ca="1" si="7"/>
        <v>N/A</v>
      </c>
      <c r="Z252" s="1" t="str">
        <f t="shared" ca="1" si="6"/>
        <v>X</v>
      </c>
    </row>
    <row r="253" spans="1:26" ht="20.100000000000001" customHeight="1">
      <c r="A253" s="298" t="str">
        <f ca="1">IF(X253="N/A","",MONTH(INDEX(회계장부!$A:$A,X253,1)))</f>
        <v/>
      </c>
      <c r="B253" s="299" t="str">
        <f ca="1">IF(X253="N/A","",DAY(INDEX(회계장부!$A:$A,X253,1)))</f>
        <v/>
      </c>
      <c r="C253" s="325" t="str">
        <f ca="1">IF(ISNUMBER(Y253),INDEX(회계장부!$B:$B,Y253,1),IF(Y253="N/A","",Y253))</f>
        <v/>
      </c>
      <c r="D253" s="326"/>
      <c r="E253" s="326"/>
      <c r="F253" s="326"/>
      <c r="G253" s="326"/>
      <c r="H253" s="326"/>
      <c r="I253" s="326"/>
      <c r="J253" s="327"/>
      <c r="K253" s="307" t="str">
        <f ca="1">IF(ISNUMBER(Y253),TEXT(INDEX(회계장부!$C:$C,Y253,1),"#,###"),IF(Y253="월계",INDEX(월별누계!$B:$B,MATCH(출력월,월별누계!$A:$A,0),1),IF(Y253="누계",INDEX(월별누계!$D:$D,MATCH(출력월,월별누계!$A:$A,0),1),"")))</f>
        <v/>
      </c>
      <c r="L253" s="308"/>
      <c r="M253" s="308"/>
      <c r="N253" s="309"/>
      <c r="O253" s="310" t="str">
        <f ca="1">IF(ISNUMBER(Y253),TEXT(INDEX(회계장부!$D:$D,Y253,1),"#,####"),IF(Y253="월계",INDEX(월별누계!$C:$C,MATCH(출력월,월별누계!$A:$A,0),1),IF(Y253="누계",INDEX(월별누계!$E:$E,MATCH(출력월,월별누계!$A:$A,0),1),"")))</f>
        <v/>
      </c>
      <c r="P253" s="308"/>
      <c r="Q253" s="308"/>
      <c r="R253" s="309"/>
      <c r="S253" s="311" t="str">
        <f ca="1">IF(ISNUMBER(Y253),INDEX(회계장부!$E:$E,Y253,1),IF(Y253="월계","",IF(Y253="누계",INDEX(월별누계!$F:$F,MATCH(출력월,월별누계!$A:$A,0),1),"")))</f>
        <v/>
      </c>
      <c r="T253" s="311"/>
      <c r="U253" s="311"/>
      <c r="V253" s="310"/>
      <c r="W253" s="1">
        <v>248</v>
      </c>
      <c r="X253" s="1" t="str">
        <f ca="1">IFERROR(MATCH(W253,회계장부!$N:$N,0),"N/A")</f>
        <v>N/A</v>
      </c>
      <c r="Y253" s="1" t="str">
        <f t="shared" ca="1" si="7"/>
        <v>N/A</v>
      </c>
      <c r="Z253" s="1" t="str">
        <f t="shared" ca="1" si="6"/>
        <v>X</v>
      </c>
    </row>
    <row r="254" spans="1:26" ht="20.100000000000001" customHeight="1">
      <c r="A254" s="298" t="str">
        <f ca="1">IF(X254="N/A","",MONTH(INDEX(회계장부!$A:$A,X254,1)))</f>
        <v/>
      </c>
      <c r="B254" s="299" t="str">
        <f ca="1">IF(X254="N/A","",DAY(INDEX(회계장부!$A:$A,X254,1)))</f>
        <v/>
      </c>
      <c r="C254" s="325" t="str">
        <f ca="1">IF(ISNUMBER(Y254),INDEX(회계장부!$B:$B,Y254,1),IF(Y254="N/A","",Y254))</f>
        <v/>
      </c>
      <c r="D254" s="326"/>
      <c r="E254" s="326"/>
      <c r="F254" s="326"/>
      <c r="G254" s="326"/>
      <c r="H254" s="326"/>
      <c r="I254" s="326"/>
      <c r="J254" s="327"/>
      <c r="K254" s="307" t="str">
        <f ca="1">IF(ISNUMBER(Y254),TEXT(INDEX(회계장부!$C:$C,Y254,1),"#,###"),IF(Y254="월계",INDEX(월별누계!$B:$B,MATCH(출력월,월별누계!$A:$A,0),1),IF(Y254="누계",INDEX(월별누계!$D:$D,MATCH(출력월,월별누계!$A:$A,0),1),"")))</f>
        <v/>
      </c>
      <c r="L254" s="308"/>
      <c r="M254" s="308"/>
      <c r="N254" s="309"/>
      <c r="O254" s="310" t="str">
        <f ca="1">IF(ISNUMBER(Y254),TEXT(INDEX(회계장부!$D:$D,Y254,1),"#,####"),IF(Y254="월계",INDEX(월별누계!$C:$C,MATCH(출력월,월별누계!$A:$A,0),1),IF(Y254="누계",INDEX(월별누계!$E:$E,MATCH(출력월,월별누계!$A:$A,0),1),"")))</f>
        <v/>
      </c>
      <c r="P254" s="308"/>
      <c r="Q254" s="308"/>
      <c r="R254" s="309"/>
      <c r="S254" s="311" t="str">
        <f ca="1">IF(ISNUMBER(Y254),INDEX(회계장부!$E:$E,Y254,1),IF(Y254="월계","",IF(Y254="누계",INDEX(월별누계!$F:$F,MATCH(출력월,월별누계!$A:$A,0),1),"")))</f>
        <v/>
      </c>
      <c r="T254" s="311"/>
      <c r="U254" s="311"/>
      <c r="V254" s="310"/>
      <c r="W254" s="1">
        <v>249</v>
      </c>
      <c r="X254" s="1" t="str">
        <f ca="1">IFERROR(MATCH(W254,회계장부!$N:$N,0),"N/A")</f>
        <v>N/A</v>
      </c>
      <c r="Y254" s="1" t="str">
        <f t="shared" ca="1" si="7"/>
        <v>N/A</v>
      </c>
      <c r="Z254" s="1" t="str">
        <f t="shared" ca="1" si="6"/>
        <v>X</v>
      </c>
    </row>
    <row r="255" spans="1:26" ht="20.100000000000001" customHeight="1">
      <c r="A255" s="298" t="str">
        <f ca="1">IF(X255="N/A","",MONTH(INDEX(회계장부!$A:$A,X255,1)))</f>
        <v/>
      </c>
      <c r="B255" s="299" t="str">
        <f ca="1">IF(X255="N/A","",DAY(INDEX(회계장부!$A:$A,X255,1)))</f>
        <v/>
      </c>
      <c r="C255" s="325" t="str">
        <f ca="1">IF(ISNUMBER(Y255),INDEX(회계장부!$B:$B,Y255,1),IF(Y255="N/A","",Y255))</f>
        <v/>
      </c>
      <c r="D255" s="326"/>
      <c r="E255" s="326"/>
      <c r="F255" s="326"/>
      <c r="G255" s="326"/>
      <c r="H255" s="326"/>
      <c r="I255" s="326"/>
      <c r="J255" s="327"/>
      <c r="K255" s="307" t="str">
        <f ca="1">IF(ISNUMBER(Y255),TEXT(INDEX(회계장부!$C:$C,Y255,1),"#,###"),IF(Y255="월계",INDEX(월별누계!$B:$B,MATCH(출력월,월별누계!$A:$A,0),1),IF(Y255="누계",INDEX(월별누계!$D:$D,MATCH(출력월,월별누계!$A:$A,0),1),"")))</f>
        <v/>
      </c>
      <c r="L255" s="308"/>
      <c r="M255" s="308"/>
      <c r="N255" s="309"/>
      <c r="O255" s="310" t="str">
        <f ca="1">IF(ISNUMBER(Y255),TEXT(INDEX(회계장부!$D:$D,Y255,1),"#,####"),IF(Y255="월계",INDEX(월별누계!$C:$C,MATCH(출력월,월별누계!$A:$A,0),1),IF(Y255="누계",INDEX(월별누계!$E:$E,MATCH(출력월,월별누계!$A:$A,0),1),"")))</f>
        <v/>
      </c>
      <c r="P255" s="308"/>
      <c r="Q255" s="308"/>
      <c r="R255" s="309"/>
      <c r="S255" s="311" t="str">
        <f ca="1">IF(ISNUMBER(Y255),INDEX(회계장부!$E:$E,Y255,1),IF(Y255="월계","",IF(Y255="누계",INDEX(월별누계!$F:$F,MATCH(출력월,월별누계!$A:$A,0),1),"")))</f>
        <v/>
      </c>
      <c r="T255" s="311"/>
      <c r="U255" s="311"/>
      <c r="V255" s="310"/>
      <c r="W255" s="1">
        <v>250</v>
      </c>
      <c r="X255" s="1" t="str">
        <f ca="1">IFERROR(MATCH(W255,회계장부!$N:$N,0),"N/A")</f>
        <v>N/A</v>
      </c>
      <c r="Y255" s="1" t="str">
        <f t="shared" ca="1" si="7"/>
        <v>N/A</v>
      </c>
      <c r="Z255" s="1" t="str">
        <f t="shared" ca="1" si="6"/>
        <v>X</v>
      </c>
    </row>
    <row r="256" spans="1:26" ht="20.100000000000001" customHeight="1">
      <c r="A256" s="298" t="str">
        <f ca="1">IF(X256="N/A","",MONTH(INDEX(회계장부!$A:$A,X256,1)))</f>
        <v/>
      </c>
      <c r="B256" s="299" t="str">
        <f ca="1">IF(X256="N/A","",DAY(INDEX(회계장부!$A:$A,X256,1)))</f>
        <v/>
      </c>
      <c r="C256" s="325" t="str">
        <f ca="1">IF(ISNUMBER(Y256),INDEX(회계장부!$B:$B,Y256,1),IF(Y256="N/A","",Y256))</f>
        <v/>
      </c>
      <c r="D256" s="326"/>
      <c r="E256" s="326"/>
      <c r="F256" s="326"/>
      <c r="G256" s="326"/>
      <c r="H256" s="326"/>
      <c r="I256" s="326"/>
      <c r="J256" s="327"/>
      <c r="K256" s="307" t="str">
        <f ca="1">IF(ISNUMBER(Y256),TEXT(INDEX(회계장부!$C:$C,Y256,1),"#,###"),IF(Y256="월계",INDEX(월별누계!$B:$B,MATCH(출력월,월별누계!$A:$A,0),1),IF(Y256="누계",INDEX(월별누계!$D:$D,MATCH(출력월,월별누계!$A:$A,0),1),"")))</f>
        <v/>
      </c>
      <c r="L256" s="308"/>
      <c r="M256" s="308"/>
      <c r="N256" s="309"/>
      <c r="O256" s="310" t="str">
        <f ca="1">IF(ISNUMBER(Y256),TEXT(INDEX(회계장부!$D:$D,Y256,1),"#,####"),IF(Y256="월계",INDEX(월별누계!$C:$C,MATCH(출력월,월별누계!$A:$A,0),1),IF(Y256="누계",INDEX(월별누계!$E:$E,MATCH(출력월,월별누계!$A:$A,0),1),"")))</f>
        <v/>
      </c>
      <c r="P256" s="308"/>
      <c r="Q256" s="308"/>
      <c r="R256" s="309"/>
      <c r="S256" s="311" t="str">
        <f ca="1">IF(ISNUMBER(Y256),INDEX(회계장부!$E:$E,Y256,1),IF(Y256="월계","",IF(Y256="누계",INDEX(월별누계!$F:$F,MATCH(출력월,월별누계!$A:$A,0),1),"")))</f>
        <v/>
      </c>
      <c r="T256" s="311"/>
      <c r="U256" s="311"/>
      <c r="V256" s="310"/>
      <c r="W256" s="1">
        <v>251</v>
      </c>
      <c r="X256" s="1" t="str">
        <f ca="1">IFERROR(MATCH(W256,회계장부!$N:$N,0),"N/A")</f>
        <v>N/A</v>
      </c>
      <c r="Y256" s="1" t="str">
        <f t="shared" ca="1" si="7"/>
        <v>N/A</v>
      </c>
      <c r="Z256" s="1" t="str">
        <f t="shared" ca="1" si="6"/>
        <v>X</v>
      </c>
    </row>
    <row r="257" spans="1:26" ht="20.100000000000001" customHeight="1">
      <c r="A257" s="298" t="str">
        <f ca="1">IF(X257="N/A","",MONTH(INDEX(회계장부!$A:$A,X257,1)))</f>
        <v/>
      </c>
      <c r="B257" s="299" t="str">
        <f ca="1">IF(X257="N/A","",DAY(INDEX(회계장부!$A:$A,X257,1)))</f>
        <v/>
      </c>
      <c r="C257" s="325" t="str">
        <f ca="1">IF(ISNUMBER(Y257),INDEX(회계장부!$B:$B,Y257,1),IF(Y257="N/A","",Y257))</f>
        <v/>
      </c>
      <c r="D257" s="326"/>
      <c r="E257" s="326"/>
      <c r="F257" s="326"/>
      <c r="G257" s="326"/>
      <c r="H257" s="326"/>
      <c r="I257" s="326"/>
      <c r="J257" s="327"/>
      <c r="K257" s="307" t="str">
        <f ca="1">IF(ISNUMBER(Y257),TEXT(INDEX(회계장부!$C:$C,Y257,1),"#,###"),IF(Y257="월계",INDEX(월별누계!$B:$B,MATCH(출력월,월별누계!$A:$A,0),1),IF(Y257="누계",INDEX(월별누계!$D:$D,MATCH(출력월,월별누계!$A:$A,0),1),"")))</f>
        <v/>
      </c>
      <c r="L257" s="308"/>
      <c r="M257" s="308"/>
      <c r="N257" s="309"/>
      <c r="O257" s="310" t="str">
        <f ca="1">IF(ISNUMBER(Y257),TEXT(INDEX(회계장부!$D:$D,Y257,1),"#,####"),IF(Y257="월계",INDEX(월별누계!$C:$C,MATCH(출력월,월별누계!$A:$A,0),1),IF(Y257="누계",INDEX(월별누계!$E:$E,MATCH(출력월,월별누계!$A:$A,0),1),"")))</f>
        <v/>
      </c>
      <c r="P257" s="308"/>
      <c r="Q257" s="308"/>
      <c r="R257" s="309"/>
      <c r="S257" s="311" t="str">
        <f ca="1">IF(ISNUMBER(Y257),INDEX(회계장부!$E:$E,Y257,1),IF(Y257="월계","",IF(Y257="누계",INDEX(월별누계!$F:$F,MATCH(출력월,월별누계!$A:$A,0),1),"")))</f>
        <v/>
      </c>
      <c r="T257" s="311"/>
      <c r="U257" s="311"/>
      <c r="V257" s="310"/>
      <c r="W257" s="1">
        <v>252</v>
      </c>
      <c r="X257" s="1" t="str">
        <f ca="1">IFERROR(MATCH(W257,회계장부!$N:$N,0),"N/A")</f>
        <v>N/A</v>
      </c>
      <c r="Y257" s="1" t="str">
        <f t="shared" ca="1" si="7"/>
        <v>N/A</v>
      </c>
      <c r="Z257" s="1" t="str">
        <f t="shared" ca="1" si="6"/>
        <v>X</v>
      </c>
    </row>
    <row r="258" spans="1:26" ht="20.100000000000001" customHeight="1">
      <c r="A258" s="298" t="str">
        <f ca="1">IF(X258="N/A","",MONTH(INDEX(회계장부!$A:$A,X258,1)))</f>
        <v/>
      </c>
      <c r="B258" s="299" t="str">
        <f ca="1">IF(X258="N/A","",DAY(INDEX(회계장부!$A:$A,X258,1)))</f>
        <v/>
      </c>
      <c r="C258" s="325" t="str">
        <f ca="1">IF(ISNUMBER(Y258),INDEX(회계장부!$B:$B,Y258,1),IF(Y258="N/A","",Y258))</f>
        <v/>
      </c>
      <c r="D258" s="326"/>
      <c r="E258" s="326"/>
      <c r="F258" s="326"/>
      <c r="G258" s="326"/>
      <c r="H258" s="326"/>
      <c r="I258" s="326"/>
      <c r="J258" s="327"/>
      <c r="K258" s="307" t="str">
        <f ca="1">IF(ISNUMBER(Y258),TEXT(INDEX(회계장부!$C:$C,Y258,1),"#,###"),IF(Y258="월계",INDEX(월별누계!$B:$B,MATCH(출력월,월별누계!$A:$A,0),1),IF(Y258="누계",INDEX(월별누계!$D:$D,MATCH(출력월,월별누계!$A:$A,0),1),"")))</f>
        <v/>
      </c>
      <c r="L258" s="308"/>
      <c r="M258" s="308"/>
      <c r="N258" s="309"/>
      <c r="O258" s="310" t="str">
        <f ca="1">IF(ISNUMBER(Y258),TEXT(INDEX(회계장부!$D:$D,Y258,1),"#,####"),IF(Y258="월계",INDEX(월별누계!$C:$C,MATCH(출력월,월별누계!$A:$A,0),1),IF(Y258="누계",INDEX(월별누계!$E:$E,MATCH(출력월,월별누계!$A:$A,0),1),"")))</f>
        <v/>
      </c>
      <c r="P258" s="308"/>
      <c r="Q258" s="308"/>
      <c r="R258" s="309"/>
      <c r="S258" s="311" t="str">
        <f ca="1">IF(ISNUMBER(Y258),INDEX(회계장부!$E:$E,Y258,1),IF(Y258="월계","",IF(Y258="누계",INDEX(월별누계!$F:$F,MATCH(출력월,월별누계!$A:$A,0),1),"")))</f>
        <v/>
      </c>
      <c r="T258" s="311"/>
      <c r="U258" s="311"/>
      <c r="V258" s="310"/>
      <c r="W258" s="1">
        <v>253</v>
      </c>
      <c r="X258" s="1" t="str">
        <f ca="1">IFERROR(MATCH(W258,회계장부!$N:$N,0),"N/A")</f>
        <v>N/A</v>
      </c>
      <c r="Y258" s="1" t="str">
        <f t="shared" ca="1" si="7"/>
        <v>N/A</v>
      </c>
      <c r="Z258" s="1" t="str">
        <f t="shared" ca="1" si="6"/>
        <v>X</v>
      </c>
    </row>
    <row r="259" spans="1:26" ht="20.100000000000001" customHeight="1">
      <c r="A259" s="298" t="str">
        <f ca="1">IF(X259="N/A","",MONTH(INDEX(회계장부!$A:$A,X259,1)))</f>
        <v/>
      </c>
      <c r="B259" s="299" t="str">
        <f ca="1">IF(X259="N/A","",DAY(INDEX(회계장부!$A:$A,X259,1)))</f>
        <v/>
      </c>
      <c r="C259" s="325" t="str">
        <f ca="1">IF(ISNUMBER(Y259),INDEX(회계장부!$B:$B,Y259,1),IF(Y259="N/A","",Y259))</f>
        <v/>
      </c>
      <c r="D259" s="326"/>
      <c r="E259" s="326"/>
      <c r="F259" s="326"/>
      <c r="G259" s="326"/>
      <c r="H259" s="326"/>
      <c r="I259" s="326"/>
      <c r="J259" s="327"/>
      <c r="K259" s="307" t="str">
        <f ca="1">IF(ISNUMBER(Y259),TEXT(INDEX(회계장부!$C:$C,Y259,1),"#,###"),IF(Y259="월계",INDEX(월별누계!$B:$B,MATCH(출력월,월별누계!$A:$A,0),1),IF(Y259="누계",INDEX(월별누계!$D:$D,MATCH(출력월,월별누계!$A:$A,0),1),"")))</f>
        <v/>
      </c>
      <c r="L259" s="308"/>
      <c r="M259" s="308"/>
      <c r="N259" s="309"/>
      <c r="O259" s="310" t="str">
        <f ca="1">IF(ISNUMBER(Y259),TEXT(INDEX(회계장부!$D:$D,Y259,1),"#,####"),IF(Y259="월계",INDEX(월별누계!$C:$C,MATCH(출력월,월별누계!$A:$A,0),1),IF(Y259="누계",INDEX(월별누계!$E:$E,MATCH(출력월,월별누계!$A:$A,0),1),"")))</f>
        <v/>
      </c>
      <c r="P259" s="308"/>
      <c r="Q259" s="308"/>
      <c r="R259" s="309"/>
      <c r="S259" s="311" t="str">
        <f ca="1">IF(ISNUMBER(Y259),INDEX(회계장부!$E:$E,Y259,1),IF(Y259="월계","",IF(Y259="누계",INDEX(월별누계!$F:$F,MATCH(출력월,월별누계!$A:$A,0),1),"")))</f>
        <v/>
      </c>
      <c r="T259" s="311"/>
      <c r="U259" s="311"/>
      <c r="V259" s="310"/>
      <c r="W259" s="1">
        <v>254</v>
      </c>
      <c r="X259" s="1" t="str">
        <f ca="1">IFERROR(MATCH(W259,회계장부!$N:$N,0),"N/A")</f>
        <v>N/A</v>
      </c>
      <c r="Y259" s="1" t="str">
        <f t="shared" ca="1" si="7"/>
        <v>N/A</v>
      </c>
      <c r="Z259" s="1" t="str">
        <f t="shared" ca="1" si="6"/>
        <v>X</v>
      </c>
    </row>
    <row r="260" spans="1:26" ht="20.100000000000001" customHeight="1">
      <c r="A260" s="298" t="str">
        <f ca="1">IF(X260="N/A","",MONTH(INDEX(회계장부!$A:$A,X260,1)))</f>
        <v/>
      </c>
      <c r="B260" s="299" t="str">
        <f ca="1">IF(X260="N/A","",DAY(INDEX(회계장부!$A:$A,X260,1)))</f>
        <v/>
      </c>
      <c r="C260" s="325" t="str">
        <f ca="1">IF(ISNUMBER(Y260),INDEX(회계장부!$B:$B,Y260,1),IF(Y260="N/A","",Y260))</f>
        <v/>
      </c>
      <c r="D260" s="326"/>
      <c r="E260" s="326"/>
      <c r="F260" s="326"/>
      <c r="G260" s="326"/>
      <c r="H260" s="326"/>
      <c r="I260" s="326"/>
      <c r="J260" s="327"/>
      <c r="K260" s="307" t="str">
        <f ca="1">IF(ISNUMBER(Y260),TEXT(INDEX(회계장부!$C:$C,Y260,1),"#,###"),IF(Y260="월계",INDEX(월별누계!$B:$B,MATCH(출력월,월별누계!$A:$A,0),1),IF(Y260="누계",INDEX(월별누계!$D:$D,MATCH(출력월,월별누계!$A:$A,0),1),"")))</f>
        <v/>
      </c>
      <c r="L260" s="308"/>
      <c r="M260" s="308"/>
      <c r="N260" s="309"/>
      <c r="O260" s="310" t="str">
        <f ca="1">IF(ISNUMBER(Y260),TEXT(INDEX(회계장부!$D:$D,Y260,1),"#,####"),IF(Y260="월계",INDEX(월별누계!$C:$C,MATCH(출력월,월별누계!$A:$A,0),1),IF(Y260="누계",INDEX(월별누계!$E:$E,MATCH(출력월,월별누계!$A:$A,0),1),"")))</f>
        <v/>
      </c>
      <c r="P260" s="308"/>
      <c r="Q260" s="308"/>
      <c r="R260" s="309"/>
      <c r="S260" s="311" t="str">
        <f ca="1">IF(ISNUMBER(Y260),INDEX(회계장부!$E:$E,Y260,1),IF(Y260="월계","",IF(Y260="누계",INDEX(월별누계!$F:$F,MATCH(출력월,월별누계!$A:$A,0),1),"")))</f>
        <v/>
      </c>
      <c r="T260" s="311"/>
      <c r="U260" s="311"/>
      <c r="V260" s="310"/>
      <c r="W260" s="1">
        <v>255</v>
      </c>
      <c r="X260" s="1" t="str">
        <f ca="1">IFERROR(MATCH(W260,회계장부!$N:$N,0),"N/A")</f>
        <v>N/A</v>
      </c>
      <c r="Y260" s="1" t="str">
        <f t="shared" ca="1" si="7"/>
        <v>N/A</v>
      </c>
      <c r="Z260" s="1" t="str">
        <f t="shared" ca="1" si="6"/>
        <v>X</v>
      </c>
    </row>
    <row r="261" spans="1:26" ht="20.100000000000001" customHeight="1">
      <c r="A261" s="298" t="str">
        <f ca="1">IF(X261="N/A","",MONTH(INDEX(회계장부!$A:$A,X261,1)))</f>
        <v/>
      </c>
      <c r="B261" s="299" t="str">
        <f ca="1">IF(X261="N/A","",DAY(INDEX(회계장부!$A:$A,X261,1)))</f>
        <v/>
      </c>
      <c r="C261" s="325" t="str">
        <f ca="1">IF(ISNUMBER(Y261),INDEX(회계장부!$B:$B,Y261,1),IF(Y261="N/A","",Y261))</f>
        <v/>
      </c>
      <c r="D261" s="326"/>
      <c r="E261" s="326"/>
      <c r="F261" s="326"/>
      <c r="G261" s="326"/>
      <c r="H261" s="326"/>
      <c r="I261" s="326"/>
      <c r="J261" s="327"/>
      <c r="K261" s="307" t="str">
        <f ca="1">IF(ISNUMBER(Y261),TEXT(INDEX(회계장부!$C:$C,Y261,1),"#,###"),IF(Y261="월계",INDEX(월별누계!$B:$B,MATCH(출력월,월별누계!$A:$A,0),1),IF(Y261="누계",INDEX(월별누계!$D:$D,MATCH(출력월,월별누계!$A:$A,0),1),"")))</f>
        <v/>
      </c>
      <c r="L261" s="308"/>
      <c r="M261" s="308"/>
      <c r="N261" s="309"/>
      <c r="O261" s="310" t="str">
        <f ca="1">IF(ISNUMBER(Y261),TEXT(INDEX(회계장부!$D:$D,Y261,1),"#,####"),IF(Y261="월계",INDEX(월별누계!$C:$C,MATCH(출력월,월별누계!$A:$A,0),1),IF(Y261="누계",INDEX(월별누계!$E:$E,MATCH(출력월,월별누계!$A:$A,0),1),"")))</f>
        <v/>
      </c>
      <c r="P261" s="308"/>
      <c r="Q261" s="308"/>
      <c r="R261" s="309"/>
      <c r="S261" s="311" t="str">
        <f ca="1">IF(ISNUMBER(Y261),INDEX(회계장부!$E:$E,Y261,1),IF(Y261="월계","",IF(Y261="누계",INDEX(월별누계!$F:$F,MATCH(출력월,월별누계!$A:$A,0),1),"")))</f>
        <v/>
      </c>
      <c r="T261" s="311"/>
      <c r="U261" s="311"/>
      <c r="V261" s="310"/>
      <c r="W261" s="1">
        <v>256</v>
      </c>
      <c r="X261" s="1" t="str">
        <f ca="1">IFERROR(MATCH(W261,회계장부!$N:$N,0),"N/A")</f>
        <v>N/A</v>
      </c>
      <c r="Y261" s="1" t="str">
        <f t="shared" ca="1" si="7"/>
        <v>N/A</v>
      </c>
      <c r="Z261" s="1" t="str">
        <f t="shared" ca="1" si="6"/>
        <v>X</v>
      </c>
    </row>
    <row r="262" spans="1:26" ht="20.100000000000001" customHeight="1">
      <c r="A262" s="298" t="str">
        <f ca="1">IF(X262="N/A","",MONTH(INDEX(회계장부!$A:$A,X262,1)))</f>
        <v/>
      </c>
      <c r="B262" s="299" t="str">
        <f ca="1">IF(X262="N/A","",DAY(INDEX(회계장부!$A:$A,X262,1)))</f>
        <v/>
      </c>
      <c r="C262" s="325" t="str">
        <f ca="1">IF(ISNUMBER(Y262),INDEX(회계장부!$B:$B,Y262,1),IF(Y262="N/A","",Y262))</f>
        <v/>
      </c>
      <c r="D262" s="326"/>
      <c r="E262" s="326"/>
      <c r="F262" s="326"/>
      <c r="G262" s="326"/>
      <c r="H262" s="326"/>
      <c r="I262" s="326"/>
      <c r="J262" s="327"/>
      <c r="K262" s="307" t="str">
        <f ca="1">IF(ISNUMBER(Y262),TEXT(INDEX(회계장부!$C:$C,Y262,1),"#,###"),IF(Y262="월계",INDEX(월별누계!$B:$B,MATCH(출력월,월별누계!$A:$A,0),1),IF(Y262="누계",INDEX(월별누계!$D:$D,MATCH(출력월,월별누계!$A:$A,0),1),"")))</f>
        <v/>
      </c>
      <c r="L262" s="308"/>
      <c r="M262" s="308"/>
      <c r="N262" s="309"/>
      <c r="O262" s="310" t="str">
        <f ca="1">IF(ISNUMBER(Y262),TEXT(INDEX(회계장부!$D:$D,Y262,1),"#,####"),IF(Y262="월계",INDEX(월별누계!$C:$C,MATCH(출력월,월별누계!$A:$A,0),1),IF(Y262="누계",INDEX(월별누계!$E:$E,MATCH(출력월,월별누계!$A:$A,0),1),"")))</f>
        <v/>
      </c>
      <c r="P262" s="308"/>
      <c r="Q262" s="308"/>
      <c r="R262" s="309"/>
      <c r="S262" s="311" t="str">
        <f ca="1">IF(ISNUMBER(Y262),INDEX(회계장부!$E:$E,Y262,1),IF(Y262="월계","",IF(Y262="누계",INDEX(월별누계!$F:$F,MATCH(출력월,월별누계!$A:$A,0),1),"")))</f>
        <v/>
      </c>
      <c r="T262" s="311"/>
      <c r="U262" s="311"/>
      <c r="V262" s="310"/>
      <c r="W262" s="1">
        <v>257</v>
      </c>
      <c r="X262" s="1" t="str">
        <f ca="1">IFERROR(MATCH(W262,회계장부!$N:$N,0),"N/A")</f>
        <v>N/A</v>
      </c>
      <c r="Y262" s="1" t="str">
        <f t="shared" ca="1" si="7"/>
        <v>N/A</v>
      </c>
      <c r="Z262" s="1" t="str">
        <f t="shared" ca="1" si="6"/>
        <v>X</v>
      </c>
    </row>
    <row r="263" spans="1:26" ht="20.100000000000001" customHeight="1">
      <c r="A263" s="298" t="str">
        <f ca="1">IF(X263="N/A","",MONTH(INDEX(회계장부!$A:$A,X263,1)))</f>
        <v/>
      </c>
      <c r="B263" s="299" t="str">
        <f ca="1">IF(X263="N/A","",DAY(INDEX(회계장부!$A:$A,X263,1)))</f>
        <v/>
      </c>
      <c r="C263" s="325" t="str">
        <f ca="1">IF(ISNUMBER(Y263),INDEX(회계장부!$B:$B,Y263,1),IF(Y263="N/A","",Y263))</f>
        <v/>
      </c>
      <c r="D263" s="326"/>
      <c r="E263" s="326"/>
      <c r="F263" s="326"/>
      <c r="G263" s="326"/>
      <c r="H263" s="326"/>
      <c r="I263" s="326"/>
      <c r="J263" s="327"/>
      <c r="K263" s="307" t="str">
        <f ca="1">IF(ISNUMBER(Y263),TEXT(INDEX(회계장부!$C:$C,Y263,1),"#,###"),IF(Y263="월계",INDEX(월별누계!$B:$B,MATCH(출력월,월별누계!$A:$A,0),1),IF(Y263="누계",INDEX(월별누계!$D:$D,MATCH(출력월,월별누계!$A:$A,0),1),"")))</f>
        <v/>
      </c>
      <c r="L263" s="308"/>
      <c r="M263" s="308"/>
      <c r="N263" s="309"/>
      <c r="O263" s="310" t="str">
        <f ca="1">IF(ISNUMBER(Y263),TEXT(INDEX(회계장부!$D:$D,Y263,1),"#,####"),IF(Y263="월계",INDEX(월별누계!$C:$C,MATCH(출력월,월별누계!$A:$A,0),1),IF(Y263="누계",INDEX(월별누계!$E:$E,MATCH(출력월,월별누계!$A:$A,0),1),"")))</f>
        <v/>
      </c>
      <c r="P263" s="308"/>
      <c r="Q263" s="308"/>
      <c r="R263" s="309"/>
      <c r="S263" s="311" t="str">
        <f ca="1">IF(ISNUMBER(Y263),INDEX(회계장부!$E:$E,Y263,1),IF(Y263="월계","",IF(Y263="누계",INDEX(월별누계!$F:$F,MATCH(출력월,월별누계!$A:$A,0),1),"")))</f>
        <v/>
      </c>
      <c r="T263" s="311"/>
      <c r="U263" s="311"/>
      <c r="V263" s="310"/>
      <c r="W263" s="1">
        <v>258</v>
      </c>
      <c r="X263" s="1" t="str">
        <f ca="1">IFERROR(MATCH(W263,회계장부!$N:$N,0),"N/A")</f>
        <v>N/A</v>
      </c>
      <c r="Y263" s="1" t="str">
        <f t="shared" ca="1" si="7"/>
        <v>N/A</v>
      </c>
      <c r="Z263" s="1" t="str">
        <f t="shared" ref="Z263:Z326" ca="1" si="8">IF(OR(ISNUMBER(Y263),Y263="월계",Y263="누계"),"O","X")</f>
        <v>X</v>
      </c>
    </row>
    <row r="264" spans="1:26" ht="20.100000000000001" customHeight="1">
      <c r="A264" s="298" t="str">
        <f ca="1">IF(X264="N/A","",MONTH(INDEX(회계장부!$A:$A,X264,1)))</f>
        <v/>
      </c>
      <c r="B264" s="299" t="str">
        <f ca="1">IF(X264="N/A","",DAY(INDEX(회계장부!$A:$A,X264,1)))</f>
        <v/>
      </c>
      <c r="C264" s="325" t="str">
        <f ca="1">IF(ISNUMBER(Y264),INDEX(회계장부!$B:$B,Y264,1),IF(Y264="N/A","",Y264))</f>
        <v/>
      </c>
      <c r="D264" s="326"/>
      <c r="E264" s="326"/>
      <c r="F264" s="326"/>
      <c r="G264" s="326"/>
      <c r="H264" s="326"/>
      <c r="I264" s="326"/>
      <c r="J264" s="327"/>
      <c r="K264" s="307" t="str">
        <f ca="1">IF(ISNUMBER(Y264),TEXT(INDEX(회계장부!$C:$C,Y264,1),"#,###"),IF(Y264="월계",INDEX(월별누계!$B:$B,MATCH(출력월,월별누계!$A:$A,0),1),IF(Y264="누계",INDEX(월별누계!$D:$D,MATCH(출력월,월별누계!$A:$A,0),1),"")))</f>
        <v/>
      </c>
      <c r="L264" s="308"/>
      <c r="M264" s="308"/>
      <c r="N264" s="309"/>
      <c r="O264" s="310" t="str">
        <f ca="1">IF(ISNUMBER(Y264),TEXT(INDEX(회계장부!$D:$D,Y264,1),"#,####"),IF(Y264="월계",INDEX(월별누계!$C:$C,MATCH(출력월,월별누계!$A:$A,0),1),IF(Y264="누계",INDEX(월별누계!$E:$E,MATCH(출력월,월별누계!$A:$A,0),1),"")))</f>
        <v/>
      </c>
      <c r="P264" s="308"/>
      <c r="Q264" s="308"/>
      <c r="R264" s="309"/>
      <c r="S264" s="311" t="str">
        <f ca="1">IF(ISNUMBER(Y264),INDEX(회계장부!$E:$E,Y264,1),IF(Y264="월계","",IF(Y264="누계",INDEX(월별누계!$F:$F,MATCH(출력월,월별누계!$A:$A,0),1),"")))</f>
        <v/>
      </c>
      <c r="T264" s="311"/>
      <c r="U264" s="311"/>
      <c r="V264" s="310"/>
      <c r="W264" s="1">
        <v>259</v>
      </c>
      <c r="X264" s="1" t="str">
        <f ca="1">IFERROR(MATCH(W264,회계장부!$N:$N,0),"N/A")</f>
        <v>N/A</v>
      </c>
      <c r="Y264" s="1" t="str">
        <f t="shared" ref="Y264:Y327" ca="1" si="9">IF(ISNUMBER(X264),X264,IF(X264="N/A",IF(ISNUMBER(X263),"월계",IF(Y263="월계","누계",X264))))</f>
        <v>N/A</v>
      </c>
      <c r="Z264" s="1" t="str">
        <f t="shared" ca="1" si="8"/>
        <v>X</v>
      </c>
    </row>
    <row r="265" spans="1:26" ht="20.100000000000001" customHeight="1">
      <c r="A265" s="298" t="str">
        <f ca="1">IF(X265="N/A","",MONTH(INDEX(회계장부!$A:$A,X265,1)))</f>
        <v/>
      </c>
      <c r="B265" s="299" t="str">
        <f ca="1">IF(X265="N/A","",DAY(INDEX(회계장부!$A:$A,X265,1)))</f>
        <v/>
      </c>
      <c r="C265" s="325" t="str">
        <f ca="1">IF(ISNUMBER(Y265),INDEX(회계장부!$B:$B,Y265,1),IF(Y265="N/A","",Y265))</f>
        <v/>
      </c>
      <c r="D265" s="326"/>
      <c r="E265" s="326"/>
      <c r="F265" s="326"/>
      <c r="G265" s="326"/>
      <c r="H265" s="326"/>
      <c r="I265" s="326"/>
      <c r="J265" s="327"/>
      <c r="K265" s="307" t="str">
        <f ca="1">IF(ISNUMBER(Y265),TEXT(INDEX(회계장부!$C:$C,Y265,1),"#,###"),IF(Y265="월계",INDEX(월별누계!$B:$B,MATCH(출력월,월별누계!$A:$A,0),1),IF(Y265="누계",INDEX(월별누계!$D:$D,MATCH(출력월,월별누계!$A:$A,0),1),"")))</f>
        <v/>
      </c>
      <c r="L265" s="308"/>
      <c r="M265" s="308"/>
      <c r="N265" s="309"/>
      <c r="O265" s="310" t="str">
        <f ca="1">IF(ISNUMBER(Y265),TEXT(INDEX(회계장부!$D:$D,Y265,1),"#,####"),IF(Y265="월계",INDEX(월별누계!$C:$C,MATCH(출력월,월별누계!$A:$A,0),1),IF(Y265="누계",INDEX(월별누계!$E:$E,MATCH(출력월,월별누계!$A:$A,0),1),"")))</f>
        <v/>
      </c>
      <c r="P265" s="308"/>
      <c r="Q265" s="308"/>
      <c r="R265" s="309"/>
      <c r="S265" s="311" t="str">
        <f ca="1">IF(ISNUMBER(Y265),INDEX(회계장부!$E:$E,Y265,1),IF(Y265="월계","",IF(Y265="누계",INDEX(월별누계!$F:$F,MATCH(출력월,월별누계!$A:$A,0),1),"")))</f>
        <v/>
      </c>
      <c r="T265" s="311"/>
      <c r="U265" s="311"/>
      <c r="V265" s="310"/>
      <c r="W265" s="1">
        <v>260</v>
      </c>
      <c r="X265" s="1" t="str">
        <f ca="1">IFERROR(MATCH(W265,회계장부!$N:$N,0),"N/A")</f>
        <v>N/A</v>
      </c>
      <c r="Y265" s="1" t="str">
        <f t="shared" ca="1" si="9"/>
        <v>N/A</v>
      </c>
      <c r="Z265" s="1" t="str">
        <f t="shared" ca="1" si="8"/>
        <v>X</v>
      </c>
    </row>
    <row r="266" spans="1:26" ht="20.100000000000001" customHeight="1">
      <c r="A266" s="298" t="str">
        <f ca="1">IF(X266="N/A","",MONTH(INDEX(회계장부!$A:$A,X266,1)))</f>
        <v/>
      </c>
      <c r="B266" s="299" t="str">
        <f ca="1">IF(X266="N/A","",DAY(INDEX(회계장부!$A:$A,X266,1)))</f>
        <v/>
      </c>
      <c r="C266" s="325" t="str">
        <f ca="1">IF(ISNUMBER(Y266),INDEX(회계장부!$B:$B,Y266,1),IF(Y266="N/A","",Y266))</f>
        <v/>
      </c>
      <c r="D266" s="326"/>
      <c r="E266" s="326"/>
      <c r="F266" s="326"/>
      <c r="G266" s="326"/>
      <c r="H266" s="326"/>
      <c r="I266" s="326"/>
      <c r="J266" s="327"/>
      <c r="K266" s="307" t="str">
        <f ca="1">IF(ISNUMBER(Y266),TEXT(INDEX(회계장부!$C:$C,Y266,1),"#,###"),IF(Y266="월계",INDEX(월별누계!$B:$B,MATCH(출력월,월별누계!$A:$A,0),1),IF(Y266="누계",INDEX(월별누계!$D:$D,MATCH(출력월,월별누계!$A:$A,0),1),"")))</f>
        <v/>
      </c>
      <c r="L266" s="308"/>
      <c r="M266" s="308"/>
      <c r="N266" s="309"/>
      <c r="O266" s="310" t="str">
        <f ca="1">IF(ISNUMBER(Y266),TEXT(INDEX(회계장부!$D:$D,Y266,1),"#,####"),IF(Y266="월계",INDEX(월별누계!$C:$C,MATCH(출력월,월별누계!$A:$A,0),1),IF(Y266="누계",INDEX(월별누계!$E:$E,MATCH(출력월,월별누계!$A:$A,0),1),"")))</f>
        <v/>
      </c>
      <c r="P266" s="308"/>
      <c r="Q266" s="308"/>
      <c r="R266" s="309"/>
      <c r="S266" s="311" t="str">
        <f ca="1">IF(ISNUMBER(Y266),INDEX(회계장부!$E:$E,Y266,1),IF(Y266="월계","",IF(Y266="누계",INDEX(월별누계!$F:$F,MATCH(출력월,월별누계!$A:$A,0),1),"")))</f>
        <v/>
      </c>
      <c r="T266" s="311"/>
      <c r="U266" s="311"/>
      <c r="V266" s="310"/>
      <c r="W266" s="1">
        <v>261</v>
      </c>
      <c r="X266" s="1" t="str">
        <f ca="1">IFERROR(MATCH(W266,회계장부!$N:$N,0),"N/A")</f>
        <v>N/A</v>
      </c>
      <c r="Y266" s="1" t="str">
        <f t="shared" ca="1" si="9"/>
        <v>N/A</v>
      </c>
      <c r="Z266" s="1" t="str">
        <f t="shared" ca="1" si="8"/>
        <v>X</v>
      </c>
    </row>
    <row r="267" spans="1:26" ht="20.100000000000001" customHeight="1">
      <c r="A267" s="298" t="str">
        <f ca="1">IF(X267="N/A","",MONTH(INDEX(회계장부!$A:$A,X267,1)))</f>
        <v/>
      </c>
      <c r="B267" s="299" t="str">
        <f ca="1">IF(X267="N/A","",DAY(INDEX(회계장부!$A:$A,X267,1)))</f>
        <v/>
      </c>
      <c r="C267" s="325" t="str">
        <f ca="1">IF(ISNUMBER(Y267),INDEX(회계장부!$B:$B,Y267,1),IF(Y267="N/A","",Y267))</f>
        <v/>
      </c>
      <c r="D267" s="326"/>
      <c r="E267" s="326"/>
      <c r="F267" s="326"/>
      <c r="G267" s="326"/>
      <c r="H267" s="326"/>
      <c r="I267" s="326"/>
      <c r="J267" s="327"/>
      <c r="K267" s="307" t="str">
        <f ca="1">IF(ISNUMBER(Y267),TEXT(INDEX(회계장부!$C:$C,Y267,1),"#,###"),IF(Y267="월계",INDEX(월별누계!$B:$B,MATCH(출력월,월별누계!$A:$A,0),1),IF(Y267="누계",INDEX(월별누계!$D:$D,MATCH(출력월,월별누계!$A:$A,0),1),"")))</f>
        <v/>
      </c>
      <c r="L267" s="308"/>
      <c r="M267" s="308"/>
      <c r="N267" s="309"/>
      <c r="O267" s="310" t="str">
        <f ca="1">IF(ISNUMBER(Y267),TEXT(INDEX(회계장부!$D:$D,Y267,1),"#,####"),IF(Y267="월계",INDEX(월별누계!$C:$C,MATCH(출력월,월별누계!$A:$A,0),1),IF(Y267="누계",INDEX(월별누계!$E:$E,MATCH(출력월,월별누계!$A:$A,0),1),"")))</f>
        <v/>
      </c>
      <c r="P267" s="308"/>
      <c r="Q267" s="308"/>
      <c r="R267" s="309"/>
      <c r="S267" s="311" t="str">
        <f ca="1">IF(ISNUMBER(Y267),INDEX(회계장부!$E:$E,Y267,1),IF(Y267="월계","",IF(Y267="누계",INDEX(월별누계!$F:$F,MATCH(출력월,월별누계!$A:$A,0),1),"")))</f>
        <v/>
      </c>
      <c r="T267" s="311"/>
      <c r="U267" s="311"/>
      <c r="V267" s="310"/>
      <c r="W267" s="1">
        <v>262</v>
      </c>
      <c r="X267" s="1" t="str">
        <f ca="1">IFERROR(MATCH(W267,회계장부!$N:$N,0),"N/A")</f>
        <v>N/A</v>
      </c>
      <c r="Y267" s="1" t="str">
        <f t="shared" ca="1" si="9"/>
        <v>N/A</v>
      </c>
      <c r="Z267" s="1" t="str">
        <f t="shared" ca="1" si="8"/>
        <v>X</v>
      </c>
    </row>
    <row r="268" spans="1:26" ht="20.100000000000001" customHeight="1">
      <c r="A268" s="298" t="str">
        <f ca="1">IF(X268="N/A","",MONTH(INDEX(회계장부!$A:$A,X268,1)))</f>
        <v/>
      </c>
      <c r="B268" s="299" t="str">
        <f ca="1">IF(X268="N/A","",DAY(INDEX(회계장부!$A:$A,X268,1)))</f>
        <v/>
      </c>
      <c r="C268" s="325" t="str">
        <f ca="1">IF(ISNUMBER(Y268),INDEX(회계장부!$B:$B,Y268,1),IF(Y268="N/A","",Y268))</f>
        <v/>
      </c>
      <c r="D268" s="326"/>
      <c r="E268" s="326"/>
      <c r="F268" s="326"/>
      <c r="G268" s="326"/>
      <c r="H268" s="326"/>
      <c r="I268" s="326"/>
      <c r="J268" s="327"/>
      <c r="K268" s="307" t="str">
        <f ca="1">IF(ISNUMBER(Y268),TEXT(INDEX(회계장부!$C:$C,Y268,1),"#,###"),IF(Y268="월계",INDEX(월별누계!$B:$B,MATCH(출력월,월별누계!$A:$A,0),1),IF(Y268="누계",INDEX(월별누계!$D:$D,MATCH(출력월,월별누계!$A:$A,0),1),"")))</f>
        <v/>
      </c>
      <c r="L268" s="308"/>
      <c r="M268" s="308"/>
      <c r="N268" s="309"/>
      <c r="O268" s="310" t="str">
        <f ca="1">IF(ISNUMBER(Y268),TEXT(INDEX(회계장부!$D:$D,Y268,1),"#,####"),IF(Y268="월계",INDEX(월별누계!$C:$C,MATCH(출력월,월별누계!$A:$A,0),1),IF(Y268="누계",INDEX(월별누계!$E:$E,MATCH(출력월,월별누계!$A:$A,0),1),"")))</f>
        <v/>
      </c>
      <c r="P268" s="308"/>
      <c r="Q268" s="308"/>
      <c r="R268" s="309"/>
      <c r="S268" s="311" t="str">
        <f ca="1">IF(ISNUMBER(Y268),INDEX(회계장부!$E:$E,Y268,1),IF(Y268="월계","",IF(Y268="누계",INDEX(월별누계!$F:$F,MATCH(출력월,월별누계!$A:$A,0),1),"")))</f>
        <v/>
      </c>
      <c r="T268" s="311"/>
      <c r="U268" s="311"/>
      <c r="V268" s="310"/>
      <c r="W268" s="1">
        <v>263</v>
      </c>
      <c r="X268" s="1" t="str">
        <f ca="1">IFERROR(MATCH(W268,회계장부!$N:$N,0),"N/A")</f>
        <v>N/A</v>
      </c>
      <c r="Y268" s="1" t="str">
        <f t="shared" ca="1" si="9"/>
        <v>N/A</v>
      </c>
      <c r="Z268" s="1" t="str">
        <f t="shared" ca="1" si="8"/>
        <v>X</v>
      </c>
    </row>
    <row r="269" spans="1:26" ht="20.100000000000001" customHeight="1">
      <c r="A269" s="298" t="str">
        <f ca="1">IF(X269="N/A","",MONTH(INDEX(회계장부!$A:$A,X269,1)))</f>
        <v/>
      </c>
      <c r="B269" s="299" t="str">
        <f ca="1">IF(X269="N/A","",DAY(INDEX(회계장부!$A:$A,X269,1)))</f>
        <v/>
      </c>
      <c r="C269" s="325" t="str">
        <f ca="1">IF(ISNUMBER(Y269),INDEX(회계장부!$B:$B,Y269,1),IF(Y269="N/A","",Y269))</f>
        <v/>
      </c>
      <c r="D269" s="326"/>
      <c r="E269" s="326"/>
      <c r="F269" s="326"/>
      <c r="G269" s="326"/>
      <c r="H269" s="326"/>
      <c r="I269" s="326"/>
      <c r="J269" s="327"/>
      <c r="K269" s="307" t="str">
        <f ca="1">IF(ISNUMBER(Y269),TEXT(INDEX(회계장부!$C:$C,Y269,1),"#,###"),IF(Y269="월계",INDEX(월별누계!$B:$B,MATCH(출력월,월별누계!$A:$A,0),1),IF(Y269="누계",INDEX(월별누계!$D:$D,MATCH(출력월,월별누계!$A:$A,0),1),"")))</f>
        <v/>
      </c>
      <c r="L269" s="308"/>
      <c r="M269" s="308"/>
      <c r="N269" s="309"/>
      <c r="O269" s="310" t="str">
        <f ca="1">IF(ISNUMBER(Y269),TEXT(INDEX(회계장부!$D:$D,Y269,1),"#,####"),IF(Y269="월계",INDEX(월별누계!$C:$C,MATCH(출력월,월별누계!$A:$A,0),1),IF(Y269="누계",INDEX(월별누계!$E:$E,MATCH(출력월,월별누계!$A:$A,0),1),"")))</f>
        <v/>
      </c>
      <c r="P269" s="308"/>
      <c r="Q269" s="308"/>
      <c r="R269" s="309"/>
      <c r="S269" s="311" t="str">
        <f ca="1">IF(ISNUMBER(Y269),INDEX(회계장부!$E:$E,Y269,1),IF(Y269="월계","",IF(Y269="누계",INDEX(월별누계!$F:$F,MATCH(출력월,월별누계!$A:$A,0),1),"")))</f>
        <v/>
      </c>
      <c r="T269" s="311"/>
      <c r="U269" s="311"/>
      <c r="V269" s="310"/>
      <c r="W269" s="1">
        <v>264</v>
      </c>
      <c r="X269" s="1" t="str">
        <f ca="1">IFERROR(MATCH(W269,회계장부!$N:$N,0),"N/A")</f>
        <v>N/A</v>
      </c>
      <c r="Y269" s="1" t="str">
        <f t="shared" ca="1" si="9"/>
        <v>N/A</v>
      </c>
      <c r="Z269" s="1" t="str">
        <f t="shared" ca="1" si="8"/>
        <v>X</v>
      </c>
    </row>
    <row r="270" spans="1:26" ht="20.100000000000001" customHeight="1">
      <c r="A270" s="298" t="str">
        <f ca="1">IF(X270="N/A","",MONTH(INDEX(회계장부!$A:$A,X270,1)))</f>
        <v/>
      </c>
      <c r="B270" s="299" t="str">
        <f ca="1">IF(X270="N/A","",DAY(INDEX(회계장부!$A:$A,X270,1)))</f>
        <v/>
      </c>
      <c r="C270" s="325" t="str">
        <f ca="1">IF(ISNUMBER(Y270),INDEX(회계장부!$B:$B,Y270,1),IF(Y270="N/A","",Y270))</f>
        <v/>
      </c>
      <c r="D270" s="326"/>
      <c r="E270" s="326"/>
      <c r="F270" s="326"/>
      <c r="G270" s="326"/>
      <c r="H270" s="326"/>
      <c r="I270" s="326"/>
      <c r="J270" s="327"/>
      <c r="K270" s="307" t="str">
        <f ca="1">IF(ISNUMBER(Y270),TEXT(INDEX(회계장부!$C:$C,Y270,1),"#,###"),IF(Y270="월계",INDEX(월별누계!$B:$B,MATCH(출력월,월별누계!$A:$A,0),1),IF(Y270="누계",INDEX(월별누계!$D:$D,MATCH(출력월,월별누계!$A:$A,0),1),"")))</f>
        <v/>
      </c>
      <c r="L270" s="308"/>
      <c r="M270" s="308"/>
      <c r="N270" s="309"/>
      <c r="O270" s="310" t="str">
        <f ca="1">IF(ISNUMBER(Y270),TEXT(INDEX(회계장부!$D:$D,Y270,1),"#,####"),IF(Y270="월계",INDEX(월별누계!$C:$C,MATCH(출력월,월별누계!$A:$A,0),1),IF(Y270="누계",INDEX(월별누계!$E:$E,MATCH(출력월,월별누계!$A:$A,0),1),"")))</f>
        <v/>
      </c>
      <c r="P270" s="308"/>
      <c r="Q270" s="308"/>
      <c r="R270" s="309"/>
      <c r="S270" s="311" t="str">
        <f ca="1">IF(ISNUMBER(Y270),INDEX(회계장부!$E:$E,Y270,1),IF(Y270="월계","",IF(Y270="누계",INDEX(월별누계!$F:$F,MATCH(출력월,월별누계!$A:$A,0),1),"")))</f>
        <v/>
      </c>
      <c r="T270" s="311"/>
      <c r="U270" s="311"/>
      <c r="V270" s="310"/>
      <c r="W270" s="1">
        <v>265</v>
      </c>
      <c r="X270" s="1" t="str">
        <f ca="1">IFERROR(MATCH(W270,회계장부!$N:$N,0),"N/A")</f>
        <v>N/A</v>
      </c>
      <c r="Y270" s="1" t="str">
        <f t="shared" ca="1" si="9"/>
        <v>N/A</v>
      </c>
      <c r="Z270" s="1" t="str">
        <f t="shared" ca="1" si="8"/>
        <v>X</v>
      </c>
    </row>
    <row r="271" spans="1:26" ht="20.100000000000001" customHeight="1">
      <c r="A271" s="298" t="str">
        <f ca="1">IF(X271="N/A","",MONTH(INDEX(회계장부!$A:$A,X271,1)))</f>
        <v/>
      </c>
      <c r="B271" s="299" t="str">
        <f ca="1">IF(X271="N/A","",DAY(INDEX(회계장부!$A:$A,X271,1)))</f>
        <v/>
      </c>
      <c r="C271" s="325" t="str">
        <f ca="1">IF(ISNUMBER(Y271),INDEX(회계장부!$B:$B,Y271,1),IF(Y271="N/A","",Y271))</f>
        <v/>
      </c>
      <c r="D271" s="326"/>
      <c r="E271" s="326"/>
      <c r="F271" s="326"/>
      <c r="G271" s="326"/>
      <c r="H271" s="326"/>
      <c r="I271" s="326"/>
      <c r="J271" s="327"/>
      <c r="K271" s="307" t="str">
        <f ca="1">IF(ISNUMBER(Y271),TEXT(INDEX(회계장부!$C:$C,Y271,1),"#,###"),IF(Y271="월계",INDEX(월별누계!$B:$B,MATCH(출력월,월별누계!$A:$A,0),1),IF(Y271="누계",INDEX(월별누계!$D:$D,MATCH(출력월,월별누계!$A:$A,0),1),"")))</f>
        <v/>
      </c>
      <c r="L271" s="308"/>
      <c r="M271" s="308"/>
      <c r="N271" s="309"/>
      <c r="O271" s="310" t="str">
        <f ca="1">IF(ISNUMBER(Y271),TEXT(INDEX(회계장부!$D:$D,Y271,1),"#,####"),IF(Y271="월계",INDEX(월별누계!$C:$C,MATCH(출력월,월별누계!$A:$A,0),1),IF(Y271="누계",INDEX(월별누계!$E:$E,MATCH(출력월,월별누계!$A:$A,0),1),"")))</f>
        <v/>
      </c>
      <c r="P271" s="308"/>
      <c r="Q271" s="308"/>
      <c r="R271" s="309"/>
      <c r="S271" s="311" t="str">
        <f ca="1">IF(ISNUMBER(Y271),INDEX(회계장부!$E:$E,Y271,1),IF(Y271="월계","",IF(Y271="누계",INDEX(월별누계!$F:$F,MATCH(출력월,월별누계!$A:$A,0),1),"")))</f>
        <v/>
      </c>
      <c r="T271" s="311"/>
      <c r="U271" s="311"/>
      <c r="V271" s="310"/>
      <c r="W271" s="1">
        <v>266</v>
      </c>
      <c r="X271" s="1" t="str">
        <f ca="1">IFERROR(MATCH(W271,회계장부!$N:$N,0),"N/A")</f>
        <v>N/A</v>
      </c>
      <c r="Y271" s="1" t="str">
        <f t="shared" ca="1" si="9"/>
        <v>N/A</v>
      </c>
      <c r="Z271" s="1" t="str">
        <f t="shared" ca="1" si="8"/>
        <v>X</v>
      </c>
    </row>
    <row r="272" spans="1:26" ht="20.100000000000001" customHeight="1">
      <c r="A272" s="298" t="str">
        <f ca="1">IF(X272="N/A","",MONTH(INDEX(회계장부!$A:$A,X272,1)))</f>
        <v/>
      </c>
      <c r="B272" s="299" t="str">
        <f ca="1">IF(X272="N/A","",DAY(INDEX(회계장부!$A:$A,X272,1)))</f>
        <v/>
      </c>
      <c r="C272" s="325" t="str">
        <f ca="1">IF(ISNUMBER(Y272),INDEX(회계장부!$B:$B,Y272,1),IF(Y272="N/A","",Y272))</f>
        <v/>
      </c>
      <c r="D272" s="326"/>
      <c r="E272" s="326"/>
      <c r="F272" s="326"/>
      <c r="G272" s="326"/>
      <c r="H272" s="326"/>
      <c r="I272" s="326"/>
      <c r="J272" s="327"/>
      <c r="K272" s="307" t="str">
        <f ca="1">IF(ISNUMBER(Y272),TEXT(INDEX(회계장부!$C:$C,Y272,1),"#,###"),IF(Y272="월계",INDEX(월별누계!$B:$B,MATCH(출력월,월별누계!$A:$A,0),1),IF(Y272="누계",INDEX(월별누계!$D:$D,MATCH(출력월,월별누계!$A:$A,0),1),"")))</f>
        <v/>
      </c>
      <c r="L272" s="308"/>
      <c r="M272" s="308"/>
      <c r="N272" s="309"/>
      <c r="O272" s="310" t="str">
        <f ca="1">IF(ISNUMBER(Y272),TEXT(INDEX(회계장부!$D:$D,Y272,1),"#,####"),IF(Y272="월계",INDEX(월별누계!$C:$C,MATCH(출력월,월별누계!$A:$A,0),1),IF(Y272="누계",INDEX(월별누계!$E:$E,MATCH(출력월,월별누계!$A:$A,0),1),"")))</f>
        <v/>
      </c>
      <c r="P272" s="308"/>
      <c r="Q272" s="308"/>
      <c r="R272" s="309"/>
      <c r="S272" s="311" t="str">
        <f ca="1">IF(ISNUMBER(Y272),INDEX(회계장부!$E:$E,Y272,1),IF(Y272="월계","",IF(Y272="누계",INDEX(월별누계!$F:$F,MATCH(출력월,월별누계!$A:$A,0),1),"")))</f>
        <v/>
      </c>
      <c r="T272" s="311"/>
      <c r="U272" s="311"/>
      <c r="V272" s="310"/>
      <c r="W272" s="1">
        <v>267</v>
      </c>
      <c r="X272" s="1" t="str">
        <f ca="1">IFERROR(MATCH(W272,회계장부!$N:$N,0),"N/A")</f>
        <v>N/A</v>
      </c>
      <c r="Y272" s="1" t="str">
        <f t="shared" ca="1" si="9"/>
        <v>N/A</v>
      </c>
      <c r="Z272" s="1" t="str">
        <f t="shared" ca="1" si="8"/>
        <v>X</v>
      </c>
    </row>
    <row r="273" spans="1:26" ht="20.100000000000001" customHeight="1">
      <c r="A273" s="298" t="str">
        <f ca="1">IF(X273="N/A","",MONTH(INDEX(회계장부!$A:$A,X273,1)))</f>
        <v/>
      </c>
      <c r="B273" s="299" t="str">
        <f ca="1">IF(X273="N/A","",DAY(INDEX(회계장부!$A:$A,X273,1)))</f>
        <v/>
      </c>
      <c r="C273" s="325" t="str">
        <f ca="1">IF(ISNUMBER(Y273),INDEX(회계장부!$B:$B,Y273,1),IF(Y273="N/A","",Y273))</f>
        <v/>
      </c>
      <c r="D273" s="326"/>
      <c r="E273" s="326"/>
      <c r="F273" s="326"/>
      <c r="G273" s="326"/>
      <c r="H273" s="326"/>
      <c r="I273" s="326"/>
      <c r="J273" s="327"/>
      <c r="K273" s="307" t="str">
        <f ca="1">IF(ISNUMBER(Y273),TEXT(INDEX(회계장부!$C:$C,Y273,1),"#,###"),IF(Y273="월계",INDEX(월별누계!$B:$B,MATCH(출력월,월별누계!$A:$A,0),1),IF(Y273="누계",INDEX(월별누계!$D:$D,MATCH(출력월,월별누계!$A:$A,0),1),"")))</f>
        <v/>
      </c>
      <c r="L273" s="308"/>
      <c r="M273" s="308"/>
      <c r="N273" s="309"/>
      <c r="O273" s="310" t="str">
        <f ca="1">IF(ISNUMBER(Y273),TEXT(INDEX(회계장부!$D:$D,Y273,1),"#,####"),IF(Y273="월계",INDEX(월별누계!$C:$C,MATCH(출력월,월별누계!$A:$A,0),1),IF(Y273="누계",INDEX(월별누계!$E:$E,MATCH(출력월,월별누계!$A:$A,0),1),"")))</f>
        <v/>
      </c>
      <c r="P273" s="308"/>
      <c r="Q273" s="308"/>
      <c r="R273" s="309"/>
      <c r="S273" s="311" t="str">
        <f ca="1">IF(ISNUMBER(Y273),INDEX(회계장부!$E:$E,Y273,1),IF(Y273="월계","",IF(Y273="누계",INDEX(월별누계!$F:$F,MATCH(출력월,월별누계!$A:$A,0),1),"")))</f>
        <v/>
      </c>
      <c r="T273" s="311"/>
      <c r="U273" s="311"/>
      <c r="V273" s="310"/>
      <c r="W273" s="1">
        <v>268</v>
      </c>
      <c r="X273" s="1" t="str">
        <f ca="1">IFERROR(MATCH(W273,회계장부!$N:$N,0),"N/A")</f>
        <v>N/A</v>
      </c>
      <c r="Y273" s="1" t="str">
        <f t="shared" ca="1" si="9"/>
        <v>N/A</v>
      </c>
      <c r="Z273" s="1" t="str">
        <f t="shared" ca="1" si="8"/>
        <v>X</v>
      </c>
    </row>
    <row r="274" spans="1:26" ht="20.100000000000001" customHeight="1">
      <c r="A274" s="298" t="str">
        <f ca="1">IF(X274="N/A","",MONTH(INDEX(회계장부!$A:$A,X274,1)))</f>
        <v/>
      </c>
      <c r="B274" s="299" t="str">
        <f ca="1">IF(X274="N/A","",DAY(INDEX(회계장부!$A:$A,X274,1)))</f>
        <v/>
      </c>
      <c r="C274" s="325" t="str">
        <f ca="1">IF(ISNUMBER(Y274),INDEX(회계장부!$B:$B,Y274,1),IF(Y274="N/A","",Y274))</f>
        <v/>
      </c>
      <c r="D274" s="326"/>
      <c r="E274" s="326"/>
      <c r="F274" s="326"/>
      <c r="G274" s="326"/>
      <c r="H274" s="326"/>
      <c r="I274" s="326"/>
      <c r="J274" s="327"/>
      <c r="K274" s="307" t="str">
        <f ca="1">IF(ISNUMBER(Y274),TEXT(INDEX(회계장부!$C:$C,Y274,1),"#,###"),IF(Y274="월계",INDEX(월별누계!$B:$B,MATCH(출력월,월별누계!$A:$A,0),1),IF(Y274="누계",INDEX(월별누계!$D:$D,MATCH(출력월,월별누계!$A:$A,0),1),"")))</f>
        <v/>
      </c>
      <c r="L274" s="308"/>
      <c r="M274" s="308"/>
      <c r="N274" s="309"/>
      <c r="O274" s="310" t="str">
        <f ca="1">IF(ISNUMBER(Y274),TEXT(INDEX(회계장부!$D:$D,Y274,1),"#,####"),IF(Y274="월계",INDEX(월별누계!$C:$C,MATCH(출력월,월별누계!$A:$A,0),1),IF(Y274="누계",INDEX(월별누계!$E:$E,MATCH(출력월,월별누계!$A:$A,0),1),"")))</f>
        <v/>
      </c>
      <c r="P274" s="308"/>
      <c r="Q274" s="308"/>
      <c r="R274" s="309"/>
      <c r="S274" s="311" t="str">
        <f ca="1">IF(ISNUMBER(Y274),INDEX(회계장부!$E:$E,Y274,1),IF(Y274="월계","",IF(Y274="누계",INDEX(월별누계!$F:$F,MATCH(출력월,월별누계!$A:$A,0),1),"")))</f>
        <v/>
      </c>
      <c r="T274" s="311"/>
      <c r="U274" s="311"/>
      <c r="V274" s="310"/>
      <c r="W274" s="1">
        <v>269</v>
      </c>
      <c r="X274" s="1" t="str">
        <f ca="1">IFERROR(MATCH(W274,회계장부!$N:$N,0),"N/A")</f>
        <v>N/A</v>
      </c>
      <c r="Y274" s="1" t="str">
        <f t="shared" ca="1" si="9"/>
        <v>N/A</v>
      </c>
      <c r="Z274" s="1" t="str">
        <f t="shared" ca="1" si="8"/>
        <v>X</v>
      </c>
    </row>
    <row r="275" spans="1:26" ht="20.100000000000001" customHeight="1">
      <c r="A275" s="298" t="str">
        <f ca="1">IF(X275="N/A","",MONTH(INDEX(회계장부!$A:$A,X275,1)))</f>
        <v/>
      </c>
      <c r="B275" s="299" t="str">
        <f ca="1">IF(X275="N/A","",DAY(INDEX(회계장부!$A:$A,X275,1)))</f>
        <v/>
      </c>
      <c r="C275" s="325" t="str">
        <f ca="1">IF(ISNUMBER(Y275),INDEX(회계장부!$B:$B,Y275,1),IF(Y275="N/A","",Y275))</f>
        <v/>
      </c>
      <c r="D275" s="326"/>
      <c r="E275" s="326"/>
      <c r="F275" s="326"/>
      <c r="G275" s="326"/>
      <c r="H275" s="326"/>
      <c r="I275" s="326"/>
      <c r="J275" s="327"/>
      <c r="K275" s="307" t="str">
        <f ca="1">IF(ISNUMBER(Y275),TEXT(INDEX(회계장부!$C:$C,Y275,1),"#,###"),IF(Y275="월계",INDEX(월별누계!$B:$B,MATCH(출력월,월별누계!$A:$A,0),1),IF(Y275="누계",INDEX(월별누계!$D:$D,MATCH(출력월,월별누계!$A:$A,0),1),"")))</f>
        <v/>
      </c>
      <c r="L275" s="308"/>
      <c r="M275" s="308"/>
      <c r="N275" s="309"/>
      <c r="O275" s="310" t="str">
        <f ca="1">IF(ISNUMBER(Y275),TEXT(INDEX(회계장부!$D:$D,Y275,1),"#,####"),IF(Y275="월계",INDEX(월별누계!$C:$C,MATCH(출력월,월별누계!$A:$A,0),1),IF(Y275="누계",INDEX(월별누계!$E:$E,MATCH(출력월,월별누계!$A:$A,0),1),"")))</f>
        <v/>
      </c>
      <c r="P275" s="308"/>
      <c r="Q275" s="308"/>
      <c r="R275" s="309"/>
      <c r="S275" s="311" t="str">
        <f ca="1">IF(ISNUMBER(Y275),INDEX(회계장부!$E:$E,Y275,1),IF(Y275="월계","",IF(Y275="누계",INDEX(월별누계!$F:$F,MATCH(출력월,월별누계!$A:$A,0),1),"")))</f>
        <v/>
      </c>
      <c r="T275" s="311"/>
      <c r="U275" s="311"/>
      <c r="V275" s="310"/>
      <c r="W275" s="1">
        <v>270</v>
      </c>
      <c r="X275" s="1" t="str">
        <f ca="1">IFERROR(MATCH(W275,회계장부!$N:$N,0),"N/A")</f>
        <v>N/A</v>
      </c>
      <c r="Y275" s="1" t="str">
        <f t="shared" ca="1" si="9"/>
        <v>N/A</v>
      </c>
      <c r="Z275" s="1" t="str">
        <f t="shared" ca="1" si="8"/>
        <v>X</v>
      </c>
    </row>
    <row r="276" spans="1:26" ht="20.100000000000001" customHeight="1">
      <c r="A276" s="298" t="str">
        <f ca="1">IF(X276="N/A","",MONTH(INDEX(회계장부!$A:$A,X276,1)))</f>
        <v/>
      </c>
      <c r="B276" s="299" t="str">
        <f ca="1">IF(X276="N/A","",DAY(INDEX(회계장부!$A:$A,X276,1)))</f>
        <v/>
      </c>
      <c r="C276" s="325" t="str">
        <f ca="1">IF(ISNUMBER(Y276),INDEX(회계장부!$B:$B,Y276,1),IF(Y276="N/A","",Y276))</f>
        <v/>
      </c>
      <c r="D276" s="326"/>
      <c r="E276" s="326"/>
      <c r="F276" s="326"/>
      <c r="G276" s="326"/>
      <c r="H276" s="326"/>
      <c r="I276" s="326"/>
      <c r="J276" s="327"/>
      <c r="K276" s="307" t="str">
        <f ca="1">IF(ISNUMBER(Y276),TEXT(INDEX(회계장부!$C:$C,Y276,1),"#,###"),IF(Y276="월계",INDEX(월별누계!$B:$B,MATCH(출력월,월별누계!$A:$A,0),1),IF(Y276="누계",INDEX(월별누계!$D:$D,MATCH(출력월,월별누계!$A:$A,0),1),"")))</f>
        <v/>
      </c>
      <c r="L276" s="308"/>
      <c r="M276" s="308"/>
      <c r="N276" s="309"/>
      <c r="O276" s="310" t="str">
        <f ca="1">IF(ISNUMBER(Y276),TEXT(INDEX(회계장부!$D:$D,Y276,1),"#,####"),IF(Y276="월계",INDEX(월별누계!$C:$C,MATCH(출력월,월별누계!$A:$A,0),1),IF(Y276="누계",INDEX(월별누계!$E:$E,MATCH(출력월,월별누계!$A:$A,0),1),"")))</f>
        <v/>
      </c>
      <c r="P276" s="308"/>
      <c r="Q276" s="308"/>
      <c r="R276" s="309"/>
      <c r="S276" s="311" t="str">
        <f ca="1">IF(ISNUMBER(Y276),INDEX(회계장부!$E:$E,Y276,1),IF(Y276="월계","",IF(Y276="누계",INDEX(월별누계!$F:$F,MATCH(출력월,월별누계!$A:$A,0),1),"")))</f>
        <v/>
      </c>
      <c r="T276" s="311"/>
      <c r="U276" s="311"/>
      <c r="V276" s="310"/>
      <c r="W276" s="1">
        <v>271</v>
      </c>
      <c r="X276" s="1" t="str">
        <f ca="1">IFERROR(MATCH(W276,회계장부!$N:$N,0),"N/A")</f>
        <v>N/A</v>
      </c>
      <c r="Y276" s="1" t="str">
        <f t="shared" ca="1" si="9"/>
        <v>N/A</v>
      </c>
      <c r="Z276" s="1" t="str">
        <f t="shared" ca="1" si="8"/>
        <v>X</v>
      </c>
    </row>
    <row r="277" spans="1:26" ht="20.100000000000001" customHeight="1">
      <c r="A277" s="298" t="str">
        <f ca="1">IF(X277="N/A","",MONTH(INDEX(회계장부!$A:$A,X277,1)))</f>
        <v/>
      </c>
      <c r="B277" s="299" t="str">
        <f ca="1">IF(X277="N/A","",DAY(INDEX(회계장부!$A:$A,X277,1)))</f>
        <v/>
      </c>
      <c r="C277" s="325" t="str">
        <f ca="1">IF(ISNUMBER(Y277),INDEX(회계장부!$B:$B,Y277,1),IF(Y277="N/A","",Y277))</f>
        <v/>
      </c>
      <c r="D277" s="326"/>
      <c r="E277" s="326"/>
      <c r="F277" s="326"/>
      <c r="G277" s="326"/>
      <c r="H277" s="326"/>
      <c r="I277" s="326"/>
      <c r="J277" s="327"/>
      <c r="K277" s="307" t="str">
        <f ca="1">IF(ISNUMBER(Y277),TEXT(INDEX(회계장부!$C:$C,Y277,1),"#,###"),IF(Y277="월계",INDEX(월별누계!$B:$B,MATCH(출력월,월별누계!$A:$A,0),1),IF(Y277="누계",INDEX(월별누계!$D:$D,MATCH(출력월,월별누계!$A:$A,0),1),"")))</f>
        <v/>
      </c>
      <c r="L277" s="308"/>
      <c r="M277" s="308"/>
      <c r="N277" s="309"/>
      <c r="O277" s="310" t="str">
        <f ca="1">IF(ISNUMBER(Y277),TEXT(INDEX(회계장부!$D:$D,Y277,1),"#,####"),IF(Y277="월계",INDEX(월별누계!$C:$C,MATCH(출력월,월별누계!$A:$A,0),1),IF(Y277="누계",INDEX(월별누계!$E:$E,MATCH(출력월,월별누계!$A:$A,0),1),"")))</f>
        <v/>
      </c>
      <c r="P277" s="308"/>
      <c r="Q277" s="308"/>
      <c r="R277" s="309"/>
      <c r="S277" s="311" t="str">
        <f ca="1">IF(ISNUMBER(Y277),INDEX(회계장부!$E:$E,Y277,1),IF(Y277="월계","",IF(Y277="누계",INDEX(월별누계!$F:$F,MATCH(출력월,월별누계!$A:$A,0),1),"")))</f>
        <v/>
      </c>
      <c r="T277" s="311"/>
      <c r="U277" s="311"/>
      <c r="V277" s="310"/>
      <c r="W277" s="1">
        <v>272</v>
      </c>
      <c r="X277" s="1" t="str">
        <f ca="1">IFERROR(MATCH(W277,회계장부!$N:$N,0),"N/A")</f>
        <v>N/A</v>
      </c>
      <c r="Y277" s="1" t="str">
        <f t="shared" ca="1" si="9"/>
        <v>N/A</v>
      </c>
      <c r="Z277" s="1" t="str">
        <f t="shared" ca="1" si="8"/>
        <v>X</v>
      </c>
    </row>
    <row r="278" spans="1:26" ht="20.100000000000001" customHeight="1">
      <c r="A278" s="298" t="str">
        <f ca="1">IF(X278="N/A","",MONTH(INDEX(회계장부!$A:$A,X278,1)))</f>
        <v/>
      </c>
      <c r="B278" s="299" t="str">
        <f ca="1">IF(X278="N/A","",DAY(INDEX(회계장부!$A:$A,X278,1)))</f>
        <v/>
      </c>
      <c r="C278" s="325" t="str">
        <f ca="1">IF(ISNUMBER(Y278),INDEX(회계장부!$B:$B,Y278,1),IF(Y278="N/A","",Y278))</f>
        <v/>
      </c>
      <c r="D278" s="326"/>
      <c r="E278" s="326"/>
      <c r="F278" s="326"/>
      <c r="G278" s="326"/>
      <c r="H278" s="326"/>
      <c r="I278" s="326"/>
      <c r="J278" s="327"/>
      <c r="K278" s="307" t="str">
        <f ca="1">IF(ISNUMBER(Y278),TEXT(INDEX(회계장부!$C:$C,Y278,1),"#,###"),IF(Y278="월계",INDEX(월별누계!$B:$B,MATCH(출력월,월별누계!$A:$A,0),1),IF(Y278="누계",INDEX(월별누계!$D:$D,MATCH(출력월,월별누계!$A:$A,0),1),"")))</f>
        <v/>
      </c>
      <c r="L278" s="308"/>
      <c r="M278" s="308"/>
      <c r="N278" s="309"/>
      <c r="O278" s="310" t="str">
        <f ca="1">IF(ISNUMBER(Y278),TEXT(INDEX(회계장부!$D:$D,Y278,1),"#,####"),IF(Y278="월계",INDEX(월별누계!$C:$C,MATCH(출력월,월별누계!$A:$A,0),1),IF(Y278="누계",INDEX(월별누계!$E:$E,MATCH(출력월,월별누계!$A:$A,0),1),"")))</f>
        <v/>
      </c>
      <c r="P278" s="308"/>
      <c r="Q278" s="308"/>
      <c r="R278" s="309"/>
      <c r="S278" s="311" t="str">
        <f ca="1">IF(ISNUMBER(Y278),INDEX(회계장부!$E:$E,Y278,1),IF(Y278="월계","",IF(Y278="누계",INDEX(월별누계!$F:$F,MATCH(출력월,월별누계!$A:$A,0),1),"")))</f>
        <v/>
      </c>
      <c r="T278" s="311"/>
      <c r="U278" s="311"/>
      <c r="V278" s="310"/>
      <c r="W278" s="1">
        <v>273</v>
      </c>
      <c r="X278" s="1" t="str">
        <f ca="1">IFERROR(MATCH(W278,회계장부!$N:$N,0),"N/A")</f>
        <v>N/A</v>
      </c>
      <c r="Y278" s="1" t="str">
        <f t="shared" ca="1" si="9"/>
        <v>N/A</v>
      </c>
      <c r="Z278" s="1" t="str">
        <f t="shared" ca="1" si="8"/>
        <v>X</v>
      </c>
    </row>
    <row r="279" spans="1:26" ht="20.100000000000001" customHeight="1">
      <c r="A279" s="298" t="str">
        <f ca="1">IF(X279="N/A","",MONTH(INDEX(회계장부!$A:$A,X279,1)))</f>
        <v/>
      </c>
      <c r="B279" s="299" t="str">
        <f ca="1">IF(X279="N/A","",DAY(INDEX(회계장부!$A:$A,X279,1)))</f>
        <v/>
      </c>
      <c r="C279" s="325" t="str">
        <f ca="1">IF(ISNUMBER(Y279),INDEX(회계장부!$B:$B,Y279,1),IF(Y279="N/A","",Y279))</f>
        <v/>
      </c>
      <c r="D279" s="326"/>
      <c r="E279" s="326"/>
      <c r="F279" s="326"/>
      <c r="G279" s="326"/>
      <c r="H279" s="326"/>
      <c r="I279" s="326"/>
      <c r="J279" s="327"/>
      <c r="K279" s="307" t="str">
        <f ca="1">IF(ISNUMBER(Y279),TEXT(INDEX(회계장부!$C:$C,Y279,1),"#,###"),IF(Y279="월계",INDEX(월별누계!$B:$B,MATCH(출력월,월별누계!$A:$A,0),1),IF(Y279="누계",INDEX(월별누계!$D:$D,MATCH(출력월,월별누계!$A:$A,0),1),"")))</f>
        <v/>
      </c>
      <c r="L279" s="308"/>
      <c r="M279" s="308"/>
      <c r="N279" s="309"/>
      <c r="O279" s="310" t="str">
        <f ca="1">IF(ISNUMBER(Y279),TEXT(INDEX(회계장부!$D:$D,Y279,1),"#,####"),IF(Y279="월계",INDEX(월별누계!$C:$C,MATCH(출력월,월별누계!$A:$A,0),1),IF(Y279="누계",INDEX(월별누계!$E:$E,MATCH(출력월,월별누계!$A:$A,0),1),"")))</f>
        <v/>
      </c>
      <c r="P279" s="308"/>
      <c r="Q279" s="308"/>
      <c r="R279" s="309"/>
      <c r="S279" s="311" t="str">
        <f ca="1">IF(ISNUMBER(Y279),INDEX(회계장부!$E:$E,Y279,1),IF(Y279="월계","",IF(Y279="누계",INDEX(월별누계!$F:$F,MATCH(출력월,월별누계!$A:$A,0),1),"")))</f>
        <v/>
      </c>
      <c r="T279" s="311"/>
      <c r="U279" s="311"/>
      <c r="V279" s="310"/>
      <c r="W279" s="1">
        <v>274</v>
      </c>
      <c r="X279" s="1" t="str">
        <f ca="1">IFERROR(MATCH(W279,회계장부!$N:$N,0),"N/A")</f>
        <v>N/A</v>
      </c>
      <c r="Y279" s="1" t="str">
        <f t="shared" ca="1" si="9"/>
        <v>N/A</v>
      </c>
      <c r="Z279" s="1" t="str">
        <f t="shared" ca="1" si="8"/>
        <v>X</v>
      </c>
    </row>
    <row r="280" spans="1:26" ht="20.100000000000001" customHeight="1">
      <c r="A280" s="298" t="str">
        <f ca="1">IF(X280="N/A","",MONTH(INDEX(회계장부!$A:$A,X280,1)))</f>
        <v/>
      </c>
      <c r="B280" s="299" t="str">
        <f ca="1">IF(X280="N/A","",DAY(INDEX(회계장부!$A:$A,X280,1)))</f>
        <v/>
      </c>
      <c r="C280" s="325" t="str">
        <f ca="1">IF(ISNUMBER(Y280),INDEX(회계장부!$B:$B,Y280,1),IF(Y280="N/A","",Y280))</f>
        <v/>
      </c>
      <c r="D280" s="326"/>
      <c r="E280" s="326"/>
      <c r="F280" s="326"/>
      <c r="G280" s="326"/>
      <c r="H280" s="326"/>
      <c r="I280" s="326"/>
      <c r="J280" s="327"/>
      <c r="K280" s="307" t="str">
        <f ca="1">IF(ISNUMBER(Y280),TEXT(INDEX(회계장부!$C:$C,Y280,1),"#,###"),IF(Y280="월계",INDEX(월별누계!$B:$B,MATCH(출력월,월별누계!$A:$A,0),1),IF(Y280="누계",INDEX(월별누계!$D:$D,MATCH(출력월,월별누계!$A:$A,0),1),"")))</f>
        <v/>
      </c>
      <c r="L280" s="308"/>
      <c r="M280" s="308"/>
      <c r="N280" s="309"/>
      <c r="O280" s="310" t="str">
        <f ca="1">IF(ISNUMBER(Y280),TEXT(INDEX(회계장부!$D:$D,Y280,1),"#,####"),IF(Y280="월계",INDEX(월별누계!$C:$C,MATCH(출력월,월별누계!$A:$A,0),1),IF(Y280="누계",INDEX(월별누계!$E:$E,MATCH(출력월,월별누계!$A:$A,0),1),"")))</f>
        <v/>
      </c>
      <c r="P280" s="308"/>
      <c r="Q280" s="308"/>
      <c r="R280" s="309"/>
      <c r="S280" s="311" t="str">
        <f ca="1">IF(ISNUMBER(Y280),INDEX(회계장부!$E:$E,Y280,1),IF(Y280="월계","",IF(Y280="누계",INDEX(월별누계!$F:$F,MATCH(출력월,월별누계!$A:$A,0),1),"")))</f>
        <v/>
      </c>
      <c r="T280" s="311"/>
      <c r="U280" s="311"/>
      <c r="V280" s="310"/>
      <c r="W280" s="1">
        <v>275</v>
      </c>
      <c r="X280" s="1" t="str">
        <f ca="1">IFERROR(MATCH(W280,회계장부!$N:$N,0),"N/A")</f>
        <v>N/A</v>
      </c>
      <c r="Y280" s="1" t="str">
        <f t="shared" ca="1" si="9"/>
        <v>N/A</v>
      </c>
      <c r="Z280" s="1" t="str">
        <f t="shared" ca="1" si="8"/>
        <v>X</v>
      </c>
    </row>
    <row r="281" spans="1:26" ht="20.100000000000001" customHeight="1">
      <c r="A281" s="298" t="str">
        <f ca="1">IF(X281="N/A","",MONTH(INDEX(회계장부!$A:$A,X281,1)))</f>
        <v/>
      </c>
      <c r="B281" s="299" t="str">
        <f ca="1">IF(X281="N/A","",DAY(INDEX(회계장부!$A:$A,X281,1)))</f>
        <v/>
      </c>
      <c r="C281" s="325" t="str">
        <f ca="1">IF(ISNUMBER(Y281),INDEX(회계장부!$B:$B,Y281,1),IF(Y281="N/A","",Y281))</f>
        <v/>
      </c>
      <c r="D281" s="326"/>
      <c r="E281" s="326"/>
      <c r="F281" s="326"/>
      <c r="G281" s="326"/>
      <c r="H281" s="326"/>
      <c r="I281" s="326"/>
      <c r="J281" s="327"/>
      <c r="K281" s="307" t="str">
        <f ca="1">IF(ISNUMBER(Y281),TEXT(INDEX(회계장부!$C:$C,Y281,1),"#,###"),IF(Y281="월계",INDEX(월별누계!$B:$B,MATCH(출력월,월별누계!$A:$A,0),1),IF(Y281="누계",INDEX(월별누계!$D:$D,MATCH(출력월,월별누계!$A:$A,0),1),"")))</f>
        <v/>
      </c>
      <c r="L281" s="308"/>
      <c r="M281" s="308"/>
      <c r="N281" s="309"/>
      <c r="O281" s="310" t="str">
        <f ca="1">IF(ISNUMBER(Y281),TEXT(INDEX(회계장부!$D:$D,Y281,1),"#,####"),IF(Y281="월계",INDEX(월별누계!$C:$C,MATCH(출력월,월별누계!$A:$A,0),1),IF(Y281="누계",INDEX(월별누계!$E:$E,MATCH(출력월,월별누계!$A:$A,0),1),"")))</f>
        <v/>
      </c>
      <c r="P281" s="308"/>
      <c r="Q281" s="308"/>
      <c r="R281" s="309"/>
      <c r="S281" s="311" t="str">
        <f ca="1">IF(ISNUMBER(Y281),INDEX(회계장부!$E:$E,Y281,1),IF(Y281="월계","",IF(Y281="누계",INDEX(월별누계!$F:$F,MATCH(출력월,월별누계!$A:$A,0),1),"")))</f>
        <v/>
      </c>
      <c r="T281" s="311"/>
      <c r="U281" s="311"/>
      <c r="V281" s="310"/>
      <c r="W281" s="1">
        <v>276</v>
      </c>
      <c r="X281" s="1" t="str">
        <f ca="1">IFERROR(MATCH(W281,회계장부!$N:$N,0),"N/A")</f>
        <v>N/A</v>
      </c>
      <c r="Y281" s="1" t="str">
        <f t="shared" ca="1" si="9"/>
        <v>N/A</v>
      </c>
      <c r="Z281" s="1" t="str">
        <f t="shared" ca="1" si="8"/>
        <v>X</v>
      </c>
    </row>
    <row r="282" spans="1:26" ht="20.100000000000001" customHeight="1">
      <c r="A282" s="298" t="str">
        <f ca="1">IF(X282="N/A","",MONTH(INDEX(회계장부!$A:$A,X282,1)))</f>
        <v/>
      </c>
      <c r="B282" s="299" t="str">
        <f ca="1">IF(X282="N/A","",DAY(INDEX(회계장부!$A:$A,X282,1)))</f>
        <v/>
      </c>
      <c r="C282" s="325" t="str">
        <f ca="1">IF(ISNUMBER(Y282),INDEX(회계장부!$B:$B,Y282,1),IF(Y282="N/A","",Y282))</f>
        <v/>
      </c>
      <c r="D282" s="326"/>
      <c r="E282" s="326"/>
      <c r="F282" s="326"/>
      <c r="G282" s="326"/>
      <c r="H282" s="326"/>
      <c r="I282" s="326"/>
      <c r="J282" s="327"/>
      <c r="K282" s="307" t="str">
        <f ca="1">IF(ISNUMBER(Y282),TEXT(INDEX(회계장부!$C:$C,Y282,1),"#,###"),IF(Y282="월계",INDEX(월별누계!$B:$B,MATCH(출력월,월별누계!$A:$A,0),1),IF(Y282="누계",INDEX(월별누계!$D:$D,MATCH(출력월,월별누계!$A:$A,0),1),"")))</f>
        <v/>
      </c>
      <c r="L282" s="308"/>
      <c r="M282" s="308"/>
      <c r="N282" s="309"/>
      <c r="O282" s="310" t="str">
        <f ca="1">IF(ISNUMBER(Y282),TEXT(INDEX(회계장부!$D:$D,Y282,1),"#,####"),IF(Y282="월계",INDEX(월별누계!$C:$C,MATCH(출력월,월별누계!$A:$A,0),1),IF(Y282="누계",INDEX(월별누계!$E:$E,MATCH(출력월,월별누계!$A:$A,0),1),"")))</f>
        <v/>
      </c>
      <c r="P282" s="308"/>
      <c r="Q282" s="308"/>
      <c r="R282" s="309"/>
      <c r="S282" s="311" t="str">
        <f ca="1">IF(ISNUMBER(Y282),INDEX(회계장부!$E:$E,Y282,1),IF(Y282="월계","",IF(Y282="누계",INDEX(월별누계!$F:$F,MATCH(출력월,월별누계!$A:$A,0),1),"")))</f>
        <v/>
      </c>
      <c r="T282" s="311"/>
      <c r="U282" s="311"/>
      <c r="V282" s="310"/>
      <c r="W282" s="1">
        <v>277</v>
      </c>
      <c r="X282" s="1" t="str">
        <f ca="1">IFERROR(MATCH(W282,회계장부!$N:$N,0),"N/A")</f>
        <v>N/A</v>
      </c>
      <c r="Y282" s="1" t="str">
        <f t="shared" ca="1" si="9"/>
        <v>N/A</v>
      </c>
      <c r="Z282" s="1" t="str">
        <f t="shared" ca="1" si="8"/>
        <v>X</v>
      </c>
    </row>
    <row r="283" spans="1:26" ht="20.100000000000001" customHeight="1">
      <c r="A283" s="298" t="str">
        <f ca="1">IF(X283="N/A","",MONTH(INDEX(회계장부!$A:$A,X283,1)))</f>
        <v/>
      </c>
      <c r="B283" s="299" t="str">
        <f ca="1">IF(X283="N/A","",DAY(INDEX(회계장부!$A:$A,X283,1)))</f>
        <v/>
      </c>
      <c r="C283" s="325" t="str">
        <f ca="1">IF(ISNUMBER(Y283),INDEX(회계장부!$B:$B,Y283,1),IF(Y283="N/A","",Y283))</f>
        <v/>
      </c>
      <c r="D283" s="326"/>
      <c r="E283" s="326"/>
      <c r="F283" s="326"/>
      <c r="G283" s="326"/>
      <c r="H283" s="326"/>
      <c r="I283" s="326"/>
      <c r="J283" s="327"/>
      <c r="K283" s="307" t="str">
        <f ca="1">IF(ISNUMBER(Y283),TEXT(INDEX(회계장부!$C:$C,Y283,1),"#,###"),IF(Y283="월계",INDEX(월별누계!$B:$B,MATCH(출력월,월별누계!$A:$A,0),1),IF(Y283="누계",INDEX(월별누계!$D:$D,MATCH(출력월,월별누계!$A:$A,0),1),"")))</f>
        <v/>
      </c>
      <c r="L283" s="308"/>
      <c r="M283" s="308"/>
      <c r="N283" s="309"/>
      <c r="O283" s="310" t="str">
        <f ca="1">IF(ISNUMBER(Y283),TEXT(INDEX(회계장부!$D:$D,Y283,1),"#,####"),IF(Y283="월계",INDEX(월별누계!$C:$C,MATCH(출력월,월별누계!$A:$A,0),1),IF(Y283="누계",INDEX(월별누계!$E:$E,MATCH(출력월,월별누계!$A:$A,0),1),"")))</f>
        <v/>
      </c>
      <c r="P283" s="308"/>
      <c r="Q283" s="308"/>
      <c r="R283" s="309"/>
      <c r="S283" s="311" t="str">
        <f ca="1">IF(ISNUMBER(Y283),INDEX(회계장부!$E:$E,Y283,1),IF(Y283="월계","",IF(Y283="누계",INDEX(월별누계!$F:$F,MATCH(출력월,월별누계!$A:$A,0),1),"")))</f>
        <v/>
      </c>
      <c r="T283" s="311"/>
      <c r="U283" s="311"/>
      <c r="V283" s="310"/>
      <c r="W283" s="1">
        <v>278</v>
      </c>
      <c r="X283" s="1" t="str">
        <f ca="1">IFERROR(MATCH(W283,회계장부!$N:$N,0),"N/A")</f>
        <v>N/A</v>
      </c>
      <c r="Y283" s="1" t="str">
        <f t="shared" ca="1" si="9"/>
        <v>N/A</v>
      </c>
      <c r="Z283" s="1" t="str">
        <f t="shared" ca="1" si="8"/>
        <v>X</v>
      </c>
    </row>
    <row r="284" spans="1:26" ht="20.100000000000001" customHeight="1">
      <c r="A284" s="298" t="str">
        <f ca="1">IF(X284="N/A","",MONTH(INDEX(회계장부!$A:$A,X284,1)))</f>
        <v/>
      </c>
      <c r="B284" s="299" t="str">
        <f ca="1">IF(X284="N/A","",DAY(INDEX(회계장부!$A:$A,X284,1)))</f>
        <v/>
      </c>
      <c r="C284" s="325" t="str">
        <f ca="1">IF(ISNUMBER(Y284),INDEX(회계장부!$B:$B,Y284,1),IF(Y284="N/A","",Y284))</f>
        <v/>
      </c>
      <c r="D284" s="326"/>
      <c r="E284" s="326"/>
      <c r="F284" s="326"/>
      <c r="G284" s="326"/>
      <c r="H284" s="326"/>
      <c r="I284" s="326"/>
      <c r="J284" s="327"/>
      <c r="K284" s="307" t="str">
        <f ca="1">IF(ISNUMBER(Y284),TEXT(INDEX(회계장부!$C:$C,Y284,1),"#,###"),IF(Y284="월계",INDEX(월별누계!$B:$B,MATCH(출력월,월별누계!$A:$A,0),1),IF(Y284="누계",INDEX(월별누계!$D:$D,MATCH(출력월,월별누계!$A:$A,0),1),"")))</f>
        <v/>
      </c>
      <c r="L284" s="308"/>
      <c r="M284" s="308"/>
      <c r="N284" s="309"/>
      <c r="O284" s="310" t="str">
        <f ca="1">IF(ISNUMBER(Y284),TEXT(INDEX(회계장부!$D:$D,Y284,1),"#,####"),IF(Y284="월계",INDEX(월별누계!$C:$C,MATCH(출력월,월별누계!$A:$A,0),1),IF(Y284="누계",INDEX(월별누계!$E:$E,MATCH(출력월,월별누계!$A:$A,0),1),"")))</f>
        <v/>
      </c>
      <c r="P284" s="308"/>
      <c r="Q284" s="308"/>
      <c r="R284" s="309"/>
      <c r="S284" s="311" t="str">
        <f ca="1">IF(ISNUMBER(Y284),INDEX(회계장부!$E:$E,Y284,1),IF(Y284="월계","",IF(Y284="누계",INDEX(월별누계!$F:$F,MATCH(출력월,월별누계!$A:$A,0),1),"")))</f>
        <v/>
      </c>
      <c r="T284" s="311"/>
      <c r="U284" s="311"/>
      <c r="V284" s="310"/>
      <c r="W284" s="1">
        <v>279</v>
      </c>
      <c r="X284" s="1" t="str">
        <f ca="1">IFERROR(MATCH(W284,회계장부!$N:$N,0),"N/A")</f>
        <v>N/A</v>
      </c>
      <c r="Y284" s="1" t="str">
        <f t="shared" ca="1" si="9"/>
        <v>N/A</v>
      </c>
      <c r="Z284" s="1" t="str">
        <f t="shared" ca="1" si="8"/>
        <v>X</v>
      </c>
    </row>
    <row r="285" spans="1:26" ht="20.100000000000001" customHeight="1">
      <c r="A285" s="298" t="str">
        <f ca="1">IF(X285="N/A","",MONTH(INDEX(회계장부!$A:$A,X285,1)))</f>
        <v/>
      </c>
      <c r="B285" s="299" t="str">
        <f ca="1">IF(X285="N/A","",DAY(INDEX(회계장부!$A:$A,X285,1)))</f>
        <v/>
      </c>
      <c r="C285" s="325" t="str">
        <f ca="1">IF(ISNUMBER(Y285),INDEX(회계장부!$B:$B,Y285,1),IF(Y285="N/A","",Y285))</f>
        <v/>
      </c>
      <c r="D285" s="326"/>
      <c r="E285" s="326"/>
      <c r="F285" s="326"/>
      <c r="G285" s="326"/>
      <c r="H285" s="326"/>
      <c r="I285" s="326"/>
      <c r="J285" s="327"/>
      <c r="K285" s="307" t="str">
        <f ca="1">IF(ISNUMBER(Y285),TEXT(INDEX(회계장부!$C:$C,Y285,1),"#,###"),IF(Y285="월계",INDEX(월별누계!$B:$B,MATCH(출력월,월별누계!$A:$A,0),1),IF(Y285="누계",INDEX(월별누계!$D:$D,MATCH(출력월,월별누계!$A:$A,0),1),"")))</f>
        <v/>
      </c>
      <c r="L285" s="308"/>
      <c r="M285" s="308"/>
      <c r="N285" s="309"/>
      <c r="O285" s="310" t="str">
        <f ca="1">IF(ISNUMBER(Y285),TEXT(INDEX(회계장부!$D:$D,Y285,1),"#,####"),IF(Y285="월계",INDEX(월별누계!$C:$C,MATCH(출력월,월별누계!$A:$A,0),1),IF(Y285="누계",INDEX(월별누계!$E:$E,MATCH(출력월,월별누계!$A:$A,0),1),"")))</f>
        <v/>
      </c>
      <c r="P285" s="308"/>
      <c r="Q285" s="308"/>
      <c r="R285" s="309"/>
      <c r="S285" s="311" t="str">
        <f ca="1">IF(ISNUMBER(Y285),INDEX(회계장부!$E:$E,Y285,1),IF(Y285="월계","",IF(Y285="누계",INDEX(월별누계!$F:$F,MATCH(출력월,월별누계!$A:$A,0),1),"")))</f>
        <v/>
      </c>
      <c r="T285" s="311"/>
      <c r="U285" s="311"/>
      <c r="V285" s="310"/>
      <c r="W285" s="1">
        <v>280</v>
      </c>
      <c r="X285" s="1" t="str">
        <f ca="1">IFERROR(MATCH(W285,회계장부!$N:$N,0),"N/A")</f>
        <v>N/A</v>
      </c>
      <c r="Y285" s="1" t="str">
        <f t="shared" ca="1" si="9"/>
        <v>N/A</v>
      </c>
      <c r="Z285" s="1" t="str">
        <f t="shared" ca="1" si="8"/>
        <v>X</v>
      </c>
    </row>
    <row r="286" spans="1:26" ht="20.100000000000001" customHeight="1">
      <c r="A286" s="298" t="str">
        <f ca="1">IF(X286="N/A","",MONTH(INDEX(회계장부!$A:$A,X286,1)))</f>
        <v/>
      </c>
      <c r="B286" s="299" t="str">
        <f ca="1">IF(X286="N/A","",DAY(INDEX(회계장부!$A:$A,X286,1)))</f>
        <v/>
      </c>
      <c r="C286" s="325" t="str">
        <f ca="1">IF(ISNUMBER(Y286),INDEX(회계장부!$B:$B,Y286,1),IF(Y286="N/A","",Y286))</f>
        <v/>
      </c>
      <c r="D286" s="326"/>
      <c r="E286" s="326"/>
      <c r="F286" s="326"/>
      <c r="G286" s="326"/>
      <c r="H286" s="326"/>
      <c r="I286" s="326"/>
      <c r="J286" s="327"/>
      <c r="K286" s="307" t="str">
        <f ca="1">IF(ISNUMBER(Y286),TEXT(INDEX(회계장부!$C:$C,Y286,1),"#,###"),IF(Y286="월계",INDEX(월별누계!$B:$B,MATCH(출력월,월별누계!$A:$A,0),1),IF(Y286="누계",INDEX(월별누계!$D:$D,MATCH(출력월,월별누계!$A:$A,0),1),"")))</f>
        <v/>
      </c>
      <c r="L286" s="308"/>
      <c r="M286" s="308"/>
      <c r="N286" s="309"/>
      <c r="O286" s="310" t="str">
        <f ca="1">IF(ISNUMBER(Y286),TEXT(INDEX(회계장부!$D:$D,Y286,1),"#,####"),IF(Y286="월계",INDEX(월별누계!$C:$C,MATCH(출력월,월별누계!$A:$A,0),1),IF(Y286="누계",INDEX(월별누계!$E:$E,MATCH(출력월,월별누계!$A:$A,0),1),"")))</f>
        <v/>
      </c>
      <c r="P286" s="308"/>
      <c r="Q286" s="308"/>
      <c r="R286" s="309"/>
      <c r="S286" s="311" t="str">
        <f ca="1">IF(ISNUMBER(Y286),INDEX(회계장부!$E:$E,Y286,1),IF(Y286="월계","",IF(Y286="누계",INDEX(월별누계!$F:$F,MATCH(출력월,월별누계!$A:$A,0),1),"")))</f>
        <v/>
      </c>
      <c r="T286" s="311"/>
      <c r="U286" s="311"/>
      <c r="V286" s="310"/>
      <c r="W286" s="1">
        <v>281</v>
      </c>
      <c r="X286" s="1" t="str">
        <f ca="1">IFERROR(MATCH(W286,회계장부!$N:$N,0),"N/A")</f>
        <v>N/A</v>
      </c>
      <c r="Y286" s="1" t="str">
        <f t="shared" ca="1" si="9"/>
        <v>N/A</v>
      </c>
      <c r="Z286" s="1" t="str">
        <f t="shared" ca="1" si="8"/>
        <v>X</v>
      </c>
    </row>
    <row r="287" spans="1:26" ht="20.100000000000001" customHeight="1">
      <c r="A287" s="298" t="str">
        <f ca="1">IF(X287="N/A","",MONTH(INDEX(회계장부!$A:$A,X287,1)))</f>
        <v/>
      </c>
      <c r="B287" s="299" t="str">
        <f ca="1">IF(X287="N/A","",DAY(INDEX(회계장부!$A:$A,X287,1)))</f>
        <v/>
      </c>
      <c r="C287" s="325" t="str">
        <f ca="1">IF(ISNUMBER(Y287),INDEX(회계장부!$B:$B,Y287,1),IF(Y287="N/A","",Y287))</f>
        <v/>
      </c>
      <c r="D287" s="326"/>
      <c r="E287" s="326"/>
      <c r="F287" s="326"/>
      <c r="G287" s="326"/>
      <c r="H287" s="326"/>
      <c r="I287" s="326"/>
      <c r="J287" s="327"/>
      <c r="K287" s="307" t="str">
        <f ca="1">IF(ISNUMBER(Y287),TEXT(INDEX(회계장부!$C:$C,Y287,1),"#,###"),IF(Y287="월계",INDEX(월별누계!$B:$B,MATCH(출력월,월별누계!$A:$A,0),1),IF(Y287="누계",INDEX(월별누계!$D:$D,MATCH(출력월,월별누계!$A:$A,0),1),"")))</f>
        <v/>
      </c>
      <c r="L287" s="308"/>
      <c r="M287" s="308"/>
      <c r="N287" s="309"/>
      <c r="O287" s="310" t="str">
        <f ca="1">IF(ISNUMBER(Y287),TEXT(INDEX(회계장부!$D:$D,Y287,1),"#,####"),IF(Y287="월계",INDEX(월별누계!$C:$C,MATCH(출력월,월별누계!$A:$A,0),1),IF(Y287="누계",INDEX(월별누계!$E:$E,MATCH(출력월,월별누계!$A:$A,0),1),"")))</f>
        <v/>
      </c>
      <c r="P287" s="308"/>
      <c r="Q287" s="308"/>
      <c r="R287" s="309"/>
      <c r="S287" s="311" t="str">
        <f ca="1">IF(ISNUMBER(Y287),INDEX(회계장부!$E:$E,Y287,1),IF(Y287="월계","",IF(Y287="누계",INDEX(월별누계!$F:$F,MATCH(출력월,월별누계!$A:$A,0),1),"")))</f>
        <v/>
      </c>
      <c r="T287" s="311"/>
      <c r="U287" s="311"/>
      <c r="V287" s="310"/>
      <c r="W287" s="1">
        <v>282</v>
      </c>
      <c r="X287" s="1" t="str">
        <f ca="1">IFERROR(MATCH(W287,회계장부!$N:$N,0),"N/A")</f>
        <v>N/A</v>
      </c>
      <c r="Y287" s="1" t="str">
        <f t="shared" ca="1" si="9"/>
        <v>N/A</v>
      </c>
      <c r="Z287" s="1" t="str">
        <f t="shared" ca="1" si="8"/>
        <v>X</v>
      </c>
    </row>
    <row r="288" spans="1:26" ht="20.100000000000001" customHeight="1">
      <c r="A288" s="298" t="str">
        <f ca="1">IF(X288="N/A","",MONTH(INDEX(회계장부!$A:$A,X288,1)))</f>
        <v/>
      </c>
      <c r="B288" s="299" t="str">
        <f ca="1">IF(X288="N/A","",DAY(INDEX(회계장부!$A:$A,X288,1)))</f>
        <v/>
      </c>
      <c r="C288" s="325" t="str">
        <f ca="1">IF(ISNUMBER(Y288),INDEX(회계장부!$B:$B,Y288,1),IF(Y288="N/A","",Y288))</f>
        <v/>
      </c>
      <c r="D288" s="326"/>
      <c r="E288" s="326"/>
      <c r="F288" s="326"/>
      <c r="G288" s="326"/>
      <c r="H288" s="326"/>
      <c r="I288" s="326"/>
      <c r="J288" s="327"/>
      <c r="K288" s="307" t="str">
        <f ca="1">IF(ISNUMBER(Y288),TEXT(INDEX(회계장부!$C:$C,Y288,1),"#,###"),IF(Y288="월계",INDEX(월별누계!$B:$B,MATCH(출력월,월별누계!$A:$A,0),1),IF(Y288="누계",INDEX(월별누계!$D:$D,MATCH(출력월,월별누계!$A:$A,0),1),"")))</f>
        <v/>
      </c>
      <c r="L288" s="308"/>
      <c r="M288" s="308"/>
      <c r="N288" s="309"/>
      <c r="O288" s="310" t="str">
        <f ca="1">IF(ISNUMBER(Y288),TEXT(INDEX(회계장부!$D:$D,Y288,1),"#,####"),IF(Y288="월계",INDEX(월별누계!$C:$C,MATCH(출력월,월별누계!$A:$A,0),1),IF(Y288="누계",INDEX(월별누계!$E:$E,MATCH(출력월,월별누계!$A:$A,0),1),"")))</f>
        <v/>
      </c>
      <c r="P288" s="308"/>
      <c r="Q288" s="308"/>
      <c r="R288" s="309"/>
      <c r="S288" s="311" t="str">
        <f ca="1">IF(ISNUMBER(Y288),INDEX(회계장부!$E:$E,Y288,1),IF(Y288="월계","",IF(Y288="누계",INDEX(월별누계!$F:$F,MATCH(출력월,월별누계!$A:$A,0),1),"")))</f>
        <v/>
      </c>
      <c r="T288" s="311"/>
      <c r="U288" s="311"/>
      <c r="V288" s="310"/>
      <c r="W288" s="1">
        <v>283</v>
      </c>
      <c r="X288" s="1" t="str">
        <f ca="1">IFERROR(MATCH(W288,회계장부!$N:$N,0),"N/A")</f>
        <v>N/A</v>
      </c>
      <c r="Y288" s="1" t="str">
        <f t="shared" ca="1" si="9"/>
        <v>N/A</v>
      </c>
      <c r="Z288" s="1" t="str">
        <f t="shared" ca="1" si="8"/>
        <v>X</v>
      </c>
    </row>
    <row r="289" spans="1:26" ht="20.100000000000001" customHeight="1">
      <c r="A289" s="298" t="str">
        <f ca="1">IF(X289="N/A","",MONTH(INDEX(회계장부!$A:$A,X289,1)))</f>
        <v/>
      </c>
      <c r="B289" s="299" t="str">
        <f ca="1">IF(X289="N/A","",DAY(INDEX(회계장부!$A:$A,X289,1)))</f>
        <v/>
      </c>
      <c r="C289" s="325" t="str">
        <f ca="1">IF(ISNUMBER(Y289),INDEX(회계장부!$B:$B,Y289,1),IF(Y289="N/A","",Y289))</f>
        <v/>
      </c>
      <c r="D289" s="326"/>
      <c r="E289" s="326"/>
      <c r="F289" s="326"/>
      <c r="G289" s="326"/>
      <c r="H289" s="326"/>
      <c r="I289" s="326"/>
      <c r="J289" s="327"/>
      <c r="K289" s="307" t="str">
        <f ca="1">IF(ISNUMBER(Y289),TEXT(INDEX(회계장부!$C:$C,Y289,1),"#,###"),IF(Y289="월계",INDEX(월별누계!$B:$B,MATCH(출력월,월별누계!$A:$A,0),1),IF(Y289="누계",INDEX(월별누계!$D:$D,MATCH(출력월,월별누계!$A:$A,0),1),"")))</f>
        <v/>
      </c>
      <c r="L289" s="308"/>
      <c r="M289" s="308"/>
      <c r="N289" s="309"/>
      <c r="O289" s="310" t="str">
        <f ca="1">IF(ISNUMBER(Y289),TEXT(INDEX(회계장부!$D:$D,Y289,1),"#,####"),IF(Y289="월계",INDEX(월별누계!$C:$C,MATCH(출력월,월별누계!$A:$A,0),1),IF(Y289="누계",INDEX(월별누계!$E:$E,MATCH(출력월,월별누계!$A:$A,0),1),"")))</f>
        <v/>
      </c>
      <c r="P289" s="308"/>
      <c r="Q289" s="308"/>
      <c r="R289" s="309"/>
      <c r="S289" s="311" t="str">
        <f ca="1">IF(ISNUMBER(Y289),INDEX(회계장부!$E:$E,Y289,1),IF(Y289="월계","",IF(Y289="누계",INDEX(월별누계!$F:$F,MATCH(출력월,월별누계!$A:$A,0),1),"")))</f>
        <v/>
      </c>
      <c r="T289" s="311"/>
      <c r="U289" s="311"/>
      <c r="V289" s="310"/>
      <c r="W289" s="1">
        <v>284</v>
      </c>
      <c r="X289" s="1" t="str">
        <f ca="1">IFERROR(MATCH(W289,회계장부!$N:$N,0),"N/A")</f>
        <v>N/A</v>
      </c>
      <c r="Y289" s="1" t="str">
        <f t="shared" ca="1" si="9"/>
        <v>N/A</v>
      </c>
      <c r="Z289" s="1" t="str">
        <f t="shared" ca="1" si="8"/>
        <v>X</v>
      </c>
    </row>
    <row r="290" spans="1:26" ht="20.100000000000001" customHeight="1">
      <c r="A290" s="298" t="str">
        <f ca="1">IF(X290="N/A","",MONTH(INDEX(회계장부!$A:$A,X290,1)))</f>
        <v/>
      </c>
      <c r="B290" s="299" t="str">
        <f ca="1">IF(X290="N/A","",DAY(INDEX(회계장부!$A:$A,X290,1)))</f>
        <v/>
      </c>
      <c r="C290" s="325" t="str">
        <f ca="1">IF(ISNUMBER(Y290),INDEX(회계장부!$B:$B,Y290,1),IF(Y290="N/A","",Y290))</f>
        <v/>
      </c>
      <c r="D290" s="326"/>
      <c r="E290" s="326"/>
      <c r="F290" s="326"/>
      <c r="G290" s="326"/>
      <c r="H290" s="326"/>
      <c r="I290" s="326"/>
      <c r="J290" s="327"/>
      <c r="K290" s="307" t="str">
        <f ca="1">IF(ISNUMBER(Y290),TEXT(INDEX(회계장부!$C:$C,Y290,1),"#,###"),IF(Y290="월계",INDEX(월별누계!$B:$B,MATCH(출력월,월별누계!$A:$A,0),1),IF(Y290="누계",INDEX(월별누계!$D:$D,MATCH(출력월,월별누계!$A:$A,0),1),"")))</f>
        <v/>
      </c>
      <c r="L290" s="308"/>
      <c r="M290" s="308"/>
      <c r="N290" s="309"/>
      <c r="O290" s="310" t="str">
        <f ca="1">IF(ISNUMBER(Y290),TEXT(INDEX(회계장부!$D:$D,Y290,1),"#,####"),IF(Y290="월계",INDEX(월별누계!$C:$C,MATCH(출력월,월별누계!$A:$A,0),1),IF(Y290="누계",INDEX(월별누계!$E:$E,MATCH(출력월,월별누계!$A:$A,0),1),"")))</f>
        <v/>
      </c>
      <c r="P290" s="308"/>
      <c r="Q290" s="308"/>
      <c r="R290" s="309"/>
      <c r="S290" s="311" t="str">
        <f ca="1">IF(ISNUMBER(Y290),INDEX(회계장부!$E:$E,Y290,1),IF(Y290="월계","",IF(Y290="누계",INDEX(월별누계!$F:$F,MATCH(출력월,월별누계!$A:$A,0),1),"")))</f>
        <v/>
      </c>
      <c r="T290" s="311"/>
      <c r="U290" s="311"/>
      <c r="V290" s="310"/>
      <c r="W290" s="1">
        <v>285</v>
      </c>
      <c r="X290" s="1" t="str">
        <f ca="1">IFERROR(MATCH(W290,회계장부!$N:$N,0),"N/A")</f>
        <v>N/A</v>
      </c>
      <c r="Y290" s="1" t="str">
        <f t="shared" ca="1" si="9"/>
        <v>N/A</v>
      </c>
      <c r="Z290" s="1" t="str">
        <f t="shared" ca="1" si="8"/>
        <v>X</v>
      </c>
    </row>
    <row r="291" spans="1:26" ht="20.100000000000001" customHeight="1">
      <c r="A291" s="298" t="str">
        <f ca="1">IF(X291="N/A","",MONTH(INDEX(회계장부!$A:$A,X291,1)))</f>
        <v/>
      </c>
      <c r="B291" s="299" t="str">
        <f ca="1">IF(X291="N/A","",DAY(INDEX(회계장부!$A:$A,X291,1)))</f>
        <v/>
      </c>
      <c r="C291" s="325" t="str">
        <f ca="1">IF(ISNUMBER(Y291),INDEX(회계장부!$B:$B,Y291,1),IF(Y291="N/A","",Y291))</f>
        <v/>
      </c>
      <c r="D291" s="326"/>
      <c r="E291" s="326"/>
      <c r="F291" s="326"/>
      <c r="G291" s="326"/>
      <c r="H291" s="326"/>
      <c r="I291" s="326"/>
      <c r="J291" s="327"/>
      <c r="K291" s="307" t="str">
        <f ca="1">IF(ISNUMBER(Y291),TEXT(INDEX(회계장부!$C:$C,Y291,1),"#,###"),IF(Y291="월계",INDEX(월별누계!$B:$B,MATCH(출력월,월별누계!$A:$A,0),1),IF(Y291="누계",INDEX(월별누계!$D:$D,MATCH(출력월,월별누계!$A:$A,0),1),"")))</f>
        <v/>
      </c>
      <c r="L291" s="308"/>
      <c r="M291" s="308"/>
      <c r="N291" s="309"/>
      <c r="O291" s="310" t="str">
        <f ca="1">IF(ISNUMBER(Y291),TEXT(INDEX(회계장부!$D:$D,Y291,1),"#,####"),IF(Y291="월계",INDEX(월별누계!$C:$C,MATCH(출력월,월별누계!$A:$A,0),1),IF(Y291="누계",INDEX(월별누계!$E:$E,MATCH(출력월,월별누계!$A:$A,0),1),"")))</f>
        <v/>
      </c>
      <c r="P291" s="308"/>
      <c r="Q291" s="308"/>
      <c r="R291" s="309"/>
      <c r="S291" s="311" t="str">
        <f ca="1">IF(ISNUMBER(Y291),INDEX(회계장부!$E:$E,Y291,1),IF(Y291="월계","",IF(Y291="누계",INDEX(월별누계!$F:$F,MATCH(출력월,월별누계!$A:$A,0),1),"")))</f>
        <v/>
      </c>
      <c r="T291" s="311"/>
      <c r="U291" s="311"/>
      <c r="V291" s="310"/>
      <c r="W291" s="1">
        <v>286</v>
      </c>
      <c r="X291" s="1" t="str">
        <f ca="1">IFERROR(MATCH(W291,회계장부!$N:$N,0),"N/A")</f>
        <v>N/A</v>
      </c>
      <c r="Y291" s="1" t="str">
        <f t="shared" ca="1" si="9"/>
        <v>N/A</v>
      </c>
      <c r="Z291" s="1" t="str">
        <f t="shared" ca="1" si="8"/>
        <v>X</v>
      </c>
    </row>
    <row r="292" spans="1:26" ht="20.100000000000001" customHeight="1">
      <c r="A292" s="298" t="str">
        <f ca="1">IF(X292="N/A","",MONTH(INDEX(회계장부!$A:$A,X292,1)))</f>
        <v/>
      </c>
      <c r="B292" s="299" t="str">
        <f ca="1">IF(X292="N/A","",DAY(INDEX(회계장부!$A:$A,X292,1)))</f>
        <v/>
      </c>
      <c r="C292" s="325" t="str">
        <f ca="1">IF(ISNUMBER(Y292),INDEX(회계장부!$B:$B,Y292,1),IF(Y292="N/A","",Y292))</f>
        <v/>
      </c>
      <c r="D292" s="326"/>
      <c r="E292" s="326"/>
      <c r="F292" s="326"/>
      <c r="G292" s="326"/>
      <c r="H292" s="326"/>
      <c r="I292" s="326"/>
      <c r="J292" s="327"/>
      <c r="K292" s="307" t="str">
        <f ca="1">IF(ISNUMBER(Y292),TEXT(INDEX(회계장부!$C:$C,Y292,1),"#,###"),IF(Y292="월계",INDEX(월별누계!$B:$B,MATCH(출력월,월별누계!$A:$A,0),1),IF(Y292="누계",INDEX(월별누계!$D:$D,MATCH(출력월,월별누계!$A:$A,0),1),"")))</f>
        <v/>
      </c>
      <c r="L292" s="308"/>
      <c r="M292" s="308"/>
      <c r="N292" s="309"/>
      <c r="O292" s="310" t="str">
        <f ca="1">IF(ISNUMBER(Y292),TEXT(INDEX(회계장부!$D:$D,Y292,1),"#,####"),IF(Y292="월계",INDEX(월별누계!$C:$C,MATCH(출력월,월별누계!$A:$A,0),1),IF(Y292="누계",INDEX(월별누계!$E:$E,MATCH(출력월,월별누계!$A:$A,0),1),"")))</f>
        <v/>
      </c>
      <c r="P292" s="308"/>
      <c r="Q292" s="308"/>
      <c r="R292" s="309"/>
      <c r="S292" s="311" t="str">
        <f ca="1">IF(ISNUMBER(Y292),INDEX(회계장부!$E:$E,Y292,1),IF(Y292="월계","",IF(Y292="누계",INDEX(월별누계!$F:$F,MATCH(출력월,월별누계!$A:$A,0),1),"")))</f>
        <v/>
      </c>
      <c r="T292" s="311"/>
      <c r="U292" s="311"/>
      <c r="V292" s="310"/>
      <c r="W292" s="1">
        <v>287</v>
      </c>
      <c r="X292" s="1" t="str">
        <f ca="1">IFERROR(MATCH(W292,회계장부!$N:$N,0),"N/A")</f>
        <v>N/A</v>
      </c>
      <c r="Y292" s="1" t="str">
        <f t="shared" ca="1" si="9"/>
        <v>N/A</v>
      </c>
      <c r="Z292" s="1" t="str">
        <f t="shared" ca="1" si="8"/>
        <v>X</v>
      </c>
    </row>
    <row r="293" spans="1:26" ht="20.100000000000001" customHeight="1">
      <c r="A293" s="298" t="str">
        <f ca="1">IF(X293="N/A","",MONTH(INDEX(회계장부!$A:$A,X293,1)))</f>
        <v/>
      </c>
      <c r="B293" s="299" t="str">
        <f ca="1">IF(X293="N/A","",DAY(INDEX(회계장부!$A:$A,X293,1)))</f>
        <v/>
      </c>
      <c r="C293" s="325" t="str">
        <f ca="1">IF(ISNUMBER(Y293),INDEX(회계장부!$B:$B,Y293,1),IF(Y293="N/A","",Y293))</f>
        <v/>
      </c>
      <c r="D293" s="326"/>
      <c r="E293" s="326"/>
      <c r="F293" s="326"/>
      <c r="G293" s="326"/>
      <c r="H293" s="326"/>
      <c r="I293" s="326"/>
      <c r="J293" s="327"/>
      <c r="K293" s="307" t="str">
        <f ca="1">IF(ISNUMBER(Y293),TEXT(INDEX(회계장부!$C:$C,Y293,1),"#,###"),IF(Y293="월계",INDEX(월별누계!$B:$B,MATCH(출력월,월별누계!$A:$A,0),1),IF(Y293="누계",INDEX(월별누계!$D:$D,MATCH(출력월,월별누계!$A:$A,0),1),"")))</f>
        <v/>
      </c>
      <c r="L293" s="308"/>
      <c r="M293" s="308"/>
      <c r="N293" s="309"/>
      <c r="O293" s="310" t="str">
        <f ca="1">IF(ISNUMBER(Y293),TEXT(INDEX(회계장부!$D:$D,Y293,1),"#,####"),IF(Y293="월계",INDEX(월별누계!$C:$C,MATCH(출력월,월별누계!$A:$A,0),1),IF(Y293="누계",INDEX(월별누계!$E:$E,MATCH(출력월,월별누계!$A:$A,0),1),"")))</f>
        <v/>
      </c>
      <c r="P293" s="308"/>
      <c r="Q293" s="308"/>
      <c r="R293" s="309"/>
      <c r="S293" s="311" t="str">
        <f ca="1">IF(ISNUMBER(Y293),INDEX(회계장부!$E:$E,Y293,1),IF(Y293="월계","",IF(Y293="누계",INDEX(월별누계!$F:$F,MATCH(출력월,월별누계!$A:$A,0),1),"")))</f>
        <v/>
      </c>
      <c r="T293" s="311"/>
      <c r="U293" s="311"/>
      <c r="V293" s="310"/>
      <c r="W293" s="1">
        <v>288</v>
      </c>
      <c r="X293" s="1" t="str">
        <f ca="1">IFERROR(MATCH(W293,회계장부!$N:$N,0),"N/A")</f>
        <v>N/A</v>
      </c>
      <c r="Y293" s="1" t="str">
        <f t="shared" ca="1" si="9"/>
        <v>N/A</v>
      </c>
      <c r="Z293" s="1" t="str">
        <f t="shared" ca="1" si="8"/>
        <v>X</v>
      </c>
    </row>
    <row r="294" spans="1:26" ht="20.100000000000001" customHeight="1">
      <c r="A294" s="298" t="str">
        <f ca="1">IF(X294="N/A","",MONTH(INDEX(회계장부!$A:$A,X294,1)))</f>
        <v/>
      </c>
      <c r="B294" s="299" t="str">
        <f ca="1">IF(X294="N/A","",DAY(INDEX(회계장부!$A:$A,X294,1)))</f>
        <v/>
      </c>
      <c r="C294" s="325" t="str">
        <f ca="1">IF(ISNUMBER(Y294),INDEX(회계장부!$B:$B,Y294,1),IF(Y294="N/A","",Y294))</f>
        <v/>
      </c>
      <c r="D294" s="326"/>
      <c r="E294" s="326"/>
      <c r="F294" s="326"/>
      <c r="G294" s="326"/>
      <c r="H294" s="326"/>
      <c r="I294" s="326"/>
      <c r="J294" s="327"/>
      <c r="K294" s="307" t="str">
        <f ca="1">IF(ISNUMBER(Y294),TEXT(INDEX(회계장부!$C:$C,Y294,1),"#,###"),IF(Y294="월계",INDEX(월별누계!$B:$B,MATCH(출력월,월별누계!$A:$A,0),1),IF(Y294="누계",INDEX(월별누계!$D:$D,MATCH(출력월,월별누계!$A:$A,0),1),"")))</f>
        <v/>
      </c>
      <c r="L294" s="308"/>
      <c r="M294" s="308"/>
      <c r="N294" s="309"/>
      <c r="O294" s="310" t="str">
        <f ca="1">IF(ISNUMBER(Y294),TEXT(INDEX(회계장부!$D:$D,Y294,1),"#,####"),IF(Y294="월계",INDEX(월별누계!$C:$C,MATCH(출력월,월별누계!$A:$A,0),1),IF(Y294="누계",INDEX(월별누계!$E:$E,MATCH(출력월,월별누계!$A:$A,0),1),"")))</f>
        <v/>
      </c>
      <c r="P294" s="308"/>
      <c r="Q294" s="308"/>
      <c r="R294" s="309"/>
      <c r="S294" s="311" t="str">
        <f ca="1">IF(ISNUMBER(Y294),INDEX(회계장부!$E:$E,Y294,1),IF(Y294="월계","",IF(Y294="누계",INDEX(월별누계!$F:$F,MATCH(출력월,월별누계!$A:$A,0),1),"")))</f>
        <v/>
      </c>
      <c r="T294" s="311"/>
      <c r="U294" s="311"/>
      <c r="V294" s="310"/>
      <c r="W294" s="1">
        <v>289</v>
      </c>
      <c r="X294" s="1" t="str">
        <f ca="1">IFERROR(MATCH(W294,회계장부!$N:$N,0),"N/A")</f>
        <v>N/A</v>
      </c>
      <c r="Y294" s="1" t="str">
        <f t="shared" ca="1" si="9"/>
        <v>N/A</v>
      </c>
      <c r="Z294" s="1" t="str">
        <f t="shared" ca="1" si="8"/>
        <v>X</v>
      </c>
    </row>
    <row r="295" spans="1:26" ht="20.100000000000001" customHeight="1">
      <c r="A295" s="298" t="str">
        <f ca="1">IF(X295="N/A","",MONTH(INDEX(회계장부!$A:$A,X295,1)))</f>
        <v/>
      </c>
      <c r="B295" s="299" t="str">
        <f ca="1">IF(X295="N/A","",DAY(INDEX(회계장부!$A:$A,X295,1)))</f>
        <v/>
      </c>
      <c r="C295" s="325" t="str">
        <f ca="1">IF(ISNUMBER(Y295),INDEX(회계장부!$B:$B,Y295,1),IF(Y295="N/A","",Y295))</f>
        <v/>
      </c>
      <c r="D295" s="326"/>
      <c r="E295" s="326"/>
      <c r="F295" s="326"/>
      <c r="G295" s="326"/>
      <c r="H295" s="326"/>
      <c r="I295" s="326"/>
      <c r="J295" s="327"/>
      <c r="K295" s="307" t="str">
        <f ca="1">IF(ISNUMBER(Y295),TEXT(INDEX(회계장부!$C:$C,Y295,1),"#,###"),IF(Y295="월계",INDEX(월별누계!$B:$B,MATCH(출력월,월별누계!$A:$A,0),1),IF(Y295="누계",INDEX(월별누계!$D:$D,MATCH(출력월,월별누계!$A:$A,0),1),"")))</f>
        <v/>
      </c>
      <c r="L295" s="308"/>
      <c r="M295" s="308"/>
      <c r="N295" s="309"/>
      <c r="O295" s="310" t="str">
        <f ca="1">IF(ISNUMBER(Y295),TEXT(INDEX(회계장부!$D:$D,Y295,1),"#,####"),IF(Y295="월계",INDEX(월별누계!$C:$C,MATCH(출력월,월별누계!$A:$A,0),1),IF(Y295="누계",INDEX(월별누계!$E:$E,MATCH(출력월,월별누계!$A:$A,0),1),"")))</f>
        <v/>
      </c>
      <c r="P295" s="308"/>
      <c r="Q295" s="308"/>
      <c r="R295" s="309"/>
      <c r="S295" s="311" t="str">
        <f ca="1">IF(ISNUMBER(Y295),INDEX(회계장부!$E:$E,Y295,1),IF(Y295="월계","",IF(Y295="누계",INDEX(월별누계!$F:$F,MATCH(출력월,월별누계!$A:$A,0),1),"")))</f>
        <v/>
      </c>
      <c r="T295" s="311"/>
      <c r="U295" s="311"/>
      <c r="V295" s="310"/>
      <c r="W295" s="1">
        <v>290</v>
      </c>
      <c r="X295" s="1" t="str">
        <f ca="1">IFERROR(MATCH(W295,회계장부!$N:$N,0),"N/A")</f>
        <v>N/A</v>
      </c>
      <c r="Y295" s="1" t="str">
        <f t="shared" ca="1" si="9"/>
        <v>N/A</v>
      </c>
      <c r="Z295" s="1" t="str">
        <f t="shared" ca="1" si="8"/>
        <v>X</v>
      </c>
    </row>
    <row r="296" spans="1:26" ht="20.100000000000001" customHeight="1">
      <c r="A296" s="298" t="str">
        <f ca="1">IF(X296="N/A","",MONTH(INDEX(회계장부!$A:$A,X296,1)))</f>
        <v/>
      </c>
      <c r="B296" s="299" t="str">
        <f ca="1">IF(X296="N/A","",DAY(INDEX(회계장부!$A:$A,X296,1)))</f>
        <v/>
      </c>
      <c r="C296" s="325" t="str">
        <f ca="1">IF(ISNUMBER(Y296),INDEX(회계장부!$B:$B,Y296,1),IF(Y296="N/A","",Y296))</f>
        <v/>
      </c>
      <c r="D296" s="326"/>
      <c r="E296" s="326"/>
      <c r="F296" s="326"/>
      <c r="G296" s="326"/>
      <c r="H296" s="326"/>
      <c r="I296" s="326"/>
      <c r="J296" s="327"/>
      <c r="K296" s="307" t="str">
        <f ca="1">IF(ISNUMBER(Y296),TEXT(INDEX(회계장부!$C:$C,Y296,1),"#,###"),IF(Y296="월계",INDEX(월별누계!$B:$B,MATCH(출력월,월별누계!$A:$A,0),1),IF(Y296="누계",INDEX(월별누계!$D:$D,MATCH(출력월,월별누계!$A:$A,0),1),"")))</f>
        <v/>
      </c>
      <c r="L296" s="308"/>
      <c r="M296" s="308"/>
      <c r="N296" s="309"/>
      <c r="O296" s="310" t="str">
        <f ca="1">IF(ISNUMBER(Y296),TEXT(INDEX(회계장부!$D:$D,Y296,1),"#,####"),IF(Y296="월계",INDEX(월별누계!$C:$C,MATCH(출력월,월별누계!$A:$A,0),1),IF(Y296="누계",INDEX(월별누계!$E:$E,MATCH(출력월,월별누계!$A:$A,0),1),"")))</f>
        <v/>
      </c>
      <c r="P296" s="308"/>
      <c r="Q296" s="308"/>
      <c r="R296" s="309"/>
      <c r="S296" s="311" t="str">
        <f ca="1">IF(ISNUMBER(Y296),INDEX(회계장부!$E:$E,Y296,1),IF(Y296="월계","",IF(Y296="누계",INDEX(월별누계!$F:$F,MATCH(출력월,월별누계!$A:$A,0),1),"")))</f>
        <v/>
      </c>
      <c r="T296" s="311"/>
      <c r="U296" s="311"/>
      <c r="V296" s="310"/>
      <c r="W296" s="1">
        <v>291</v>
      </c>
      <c r="X296" s="1" t="str">
        <f ca="1">IFERROR(MATCH(W296,회계장부!$N:$N,0),"N/A")</f>
        <v>N/A</v>
      </c>
      <c r="Y296" s="1" t="str">
        <f t="shared" ca="1" si="9"/>
        <v>N/A</v>
      </c>
      <c r="Z296" s="1" t="str">
        <f t="shared" ca="1" si="8"/>
        <v>X</v>
      </c>
    </row>
    <row r="297" spans="1:26" ht="20.100000000000001" customHeight="1">
      <c r="A297" s="298" t="str">
        <f ca="1">IF(X297="N/A","",MONTH(INDEX(회계장부!$A:$A,X297,1)))</f>
        <v/>
      </c>
      <c r="B297" s="299" t="str">
        <f ca="1">IF(X297="N/A","",DAY(INDEX(회계장부!$A:$A,X297,1)))</f>
        <v/>
      </c>
      <c r="C297" s="325" t="str">
        <f ca="1">IF(ISNUMBER(Y297),INDEX(회계장부!$B:$B,Y297,1),IF(Y297="N/A","",Y297))</f>
        <v/>
      </c>
      <c r="D297" s="326"/>
      <c r="E297" s="326"/>
      <c r="F297" s="326"/>
      <c r="G297" s="326"/>
      <c r="H297" s="326"/>
      <c r="I297" s="326"/>
      <c r="J297" s="327"/>
      <c r="K297" s="307" t="str">
        <f ca="1">IF(ISNUMBER(Y297),TEXT(INDEX(회계장부!$C:$C,Y297,1),"#,###"),IF(Y297="월계",INDEX(월별누계!$B:$B,MATCH(출력월,월별누계!$A:$A,0),1),IF(Y297="누계",INDEX(월별누계!$D:$D,MATCH(출력월,월별누계!$A:$A,0),1),"")))</f>
        <v/>
      </c>
      <c r="L297" s="308"/>
      <c r="M297" s="308"/>
      <c r="N297" s="309"/>
      <c r="O297" s="310" t="str">
        <f ca="1">IF(ISNUMBER(Y297),TEXT(INDEX(회계장부!$D:$D,Y297,1),"#,####"),IF(Y297="월계",INDEX(월별누계!$C:$C,MATCH(출력월,월별누계!$A:$A,0),1),IF(Y297="누계",INDEX(월별누계!$E:$E,MATCH(출력월,월별누계!$A:$A,0),1),"")))</f>
        <v/>
      </c>
      <c r="P297" s="308"/>
      <c r="Q297" s="308"/>
      <c r="R297" s="309"/>
      <c r="S297" s="311" t="str">
        <f ca="1">IF(ISNUMBER(Y297),INDEX(회계장부!$E:$E,Y297,1),IF(Y297="월계","",IF(Y297="누계",INDEX(월별누계!$F:$F,MATCH(출력월,월별누계!$A:$A,0),1),"")))</f>
        <v/>
      </c>
      <c r="T297" s="311"/>
      <c r="U297" s="311"/>
      <c r="V297" s="310"/>
      <c r="W297" s="1">
        <v>292</v>
      </c>
      <c r="X297" s="1" t="str">
        <f ca="1">IFERROR(MATCH(W297,회계장부!$N:$N,0),"N/A")</f>
        <v>N/A</v>
      </c>
      <c r="Y297" s="1" t="str">
        <f t="shared" ca="1" si="9"/>
        <v>N/A</v>
      </c>
      <c r="Z297" s="1" t="str">
        <f t="shared" ca="1" si="8"/>
        <v>X</v>
      </c>
    </row>
    <row r="298" spans="1:26" ht="20.100000000000001" customHeight="1">
      <c r="A298" s="298" t="str">
        <f ca="1">IF(X298="N/A","",MONTH(INDEX(회계장부!$A:$A,X298,1)))</f>
        <v/>
      </c>
      <c r="B298" s="299" t="str">
        <f ca="1">IF(X298="N/A","",DAY(INDEX(회계장부!$A:$A,X298,1)))</f>
        <v/>
      </c>
      <c r="C298" s="325" t="str">
        <f ca="1">IF(ISNUMBER(Y298),INDEX(회계장부!$B:$B,Y298,1),IF(Y298="N/A","",Y298))</f>
        <v/>
      </c>
      <c r="D298" s="326"/>
      <c r="E298" s="326"/>
      <c r="F298" s="326"/>
      <c r="G298" s="326"/>
      <c r="H298" s="326"/>
      <c r="I298" s="326"/>
      <c r="J298" s="327"/>
      <c r="K298" s="307" t="str">
        <f ca="1">IF(ISNUMBER(Y298),TEXT(INDEX(회계장부!$C:$C,Y298,1),"#,###"),IF(Y298="월계",INDEX(월별누계!$B:$B,MATCH(출력월,월별누계!$A:$A,0),1),IF(Y298="누계",INDEX(월별누계!$D:$D,MATCH(출력월,월별누계!$A:$A,0),1),"")))</f>
        <v/>
      </c>
      <c r="L298" s="308"/>
      <c r="M298" s="308"/>
      <c r="N298" s="309"/>
      <c r="O298" s="310" t="str">
        <f ca="1">IF(ISNUMBER(Y298),TEXT(INDEX(회계장부!$D:$D,Y298,1),"#,####"),IF(Y298="월계",INDEX(월별누계!$C:$C,MATCH(출력월,월별누계!$A:$A,0),1),IF(Y298="누계",INDEX(월별누계!$E:$E,MATCH(출력월,월별누계!$A:$A,0),1),"")))</f>
        <v/>
      </c>
      <c r="P298" s="308"/>
      <c r="Q298" s="308"/>
      <c r="R298" s="309"/>
      <c r="S298" s="311" t="str">
        <f ca="1">IF(ISNUMBER(Y298),INDEX(회계장부!$E:$E,Y298,1),IF(Y298="월계","",IF(Y298="누계",INDEX(월별누계!$F:$F,MATCH(출력월,월별누계!$A:$A,0),1),"")))</f>
        <v/>
      </c>
      <c r="T298" s="311"/>
      <c r="U298" s="311"/>
      <c r="V298" s="310"/>
      <c r="W298" s="1">
        <v>293</v>
      </c>
      <c r="X298" s="1" t="str">
        <f ca="1">IFERROR(MATCH(W298,회계장부!$N:$N,0),"N/A")</f>
        <v>N/A</v>
      </c>
      <c r="Y298" s="1" t="str">
        <f t="shared" ca="1" si="9"/>
        <v>N/A</v>
      </c>
      <c r="Z298" s="1" t="str">
        <f t="shared" ca="1" si="8"/>
        <v>X</v>
      </c>
    </row>
    <row r="299" spans="1:26" ht="20.100000000000001" customHeight="1">
      <c r="A299" s="298" t="str">
        <f ca="1">IF(X299="N/A","",MONTH(INDEX(회계장부!$A:$A,X299,1)))</f>
        <v/>
      </c>
      <c r="B299" s="299" t="str">
        <f ca="1">IF(X299="N/A","",DAY(INDEX(회계장부!$A:$A,X299,1)))</f>
        <v/>
      </c>
      <c r="C299" s="325" t="str">
        <f ca="1">IF(ISNUMBER(Y299),INDEX(회계장부!$B:$B,Y299,1),IF(Y299="N/A","",Y299))</f>
        <v/>
      </c>
      <c r="D299" s="326"/>
      <c r="E299" s="326"/>
      <c r="F299" s="326"/>
      <c r="G299" s="326"/>
      <c r="H299" s="326"/>
      <c r="I299" s="326"/>
      <c r="J299" s="327"/>
      <c r="K299" s="307" t="str">
        <f ca="1">IF(ISNUMBER(Y299),TEXT(INDEX(회계장부!$C:$C,Y299,1),"#,###"),IF(Y299="월계",INDEX(월별누계!$B:$B,MATCH(출력월,월별누계!$A:$A,0),1),IF(Y299="누계",INDEX(월별누계!$D:$D,MATCH(출력월,월별누계!$A:$A,0),1),"")))</f>
        <v/>
      </c>
      <c r="L299" s="308"/>
      <c r="M299" s="308"/>
      <c r="N299" s="309"/>
      <c r="O299" s="310" t="str">
        <f ca="1">IF(ISNUMBER(Y299),TEXT(INDEX(회계장부!$D:$D,Y299,1),"#,####"),IF(Y299="월계",INDEX(월별누계!$C:$C,MATCH(출력월,월별누계!$A:$A,0),1),IF(Y299="누계",INDEX(월별누계!$E:$E,MATCH(출력월,월별누계!$A:$A,0),1),"")))</f>
        <v/>
      </c>
      <c r="P299" s="308"/>
      <c r="Q299" s="308"/>
      <c r="R299" s="309"/>
      <c r="S299" s="311" t="str">
        <f ca="1">IF(ISNUMBER(Y299),INDEX(회계장부!$E:$E,Y299,1),IF(Y299="월계","",IF(Y299="누계",INDEX(월별누계!$F:$F,MATCH(출력월,월별누계!$A:$A,0),1),"")))</f>
        <v/>
      </c>
      <c r="T299" s="311"/>
      <c r="U299" s="311"/>
      <c r="V299" s="310"/>
      <c r="W299" s="1">
        <v>294</v>
      </c>
      <c r="X299" s="1" t="str">
        <f ca="1">IFERROR(MATCH(W299,회계장부!$N:$N,0),"N/A")</f>
        <v>N/A</v>
      </c>
      <c r="Y299" s="1" t="str">
        <f t="shared" ca="1" si="9"/>
        <v>N/A</v>
      </c>
      <c r="Z299" s="1" t="str">
        <f t="shared" ca="1" si="8"/>
        <v>X</v>
      </c>
    </row>
    <row r="300" spans="1:26" ht="20.100000000000001" customHeight="1">
      <c r="A300" s="298" t="str">
        <f ca="1">IF(X300="N/A","",MONTH(INDEX(회계장부!$A:$A,X300,1)))</f>
        <v/>
      </c>
      <c r="B300" s="299" t="str">
        <f ca="1">IF(X300="N/A","",DAY(INDEX(회계장부!$A:$A,X300,1)))</f>
        <v/>
      </c>
      <c r="C300" s="325" t="str">
        <f ca="1">IF(ISNUMBER(Y300),INDEX(회계장부!$B:$B,Y300,1),IF(Y300="N/A","",Y300))</f>
        <v/>
      </c>
      <c r="D300" s="326"/>
      <c r="E300" s="326"/>
      <c r="F300" s="326"/>
      <c r="G300" s="326"/>
      <c r="H300" s="326"/>
      <c r="I300" s="326"/>
      <c r="J300" s="327"/>
      <c r="K300" s="307" t="str">
        <f ca="1">IF(ISNUMBER(Y300),TEXT(INDEX(회계장부!$C:$C,Y300,1),"#,###"),IF(Y300="월계",INDEX(월별누계!$B:$B,MATCH(출력월,월별누계!$A:$A,0),1),IF(Y300="누계",INDEX(월별누계!$D:$D,MATCH(출력월,월별누계!$A:$A,0),1),"")))</f>
        <v/>
      </c>
      <c r="L300" s="308"/>
      <c r="M300" s="308"/>
      <c r="N300" s="309"/>
      <c r="O300" s="310" t="str">
        <f ca="1">IF(ISNUMBER(Y300),TEXT(INDEX(회계장부!$D:$D,Y300,1),"#,####"),IF(Y300="월계",INDEX(월별누계!$C:$C,MATCH(출력월,월별누계!$A:$A,0),1),IF(Y300="누계",INDEX(월별누계!$E:$E,MATCH(출력월,월별누계!$A:$A,0),1),"")))</f>
        <v/>
      </c>
      <c r="P300" s="308"/>
      <c r="Q300" s="308"/>
      <c r="R300" s="309"/>
      <c r="S300" s="311" t="str">
        <f ca="1">IF(ISNUMBER(Y300),INDEX(회계장부!$E:$E,Y300,1),IF(Y300="월계","",IF(Y300="누계",INDEX(월별누계!$F:$F,MATCH(출력월,월별누계!$A:$A,0),1),"")))</f>
        <v/>
      </c>
      <c r="T300" s="311"/>
      <c r="U300" s="311"/>
      <c r="V300" s="310"/>
      <c r="W300" s="1">
        <v>295</v>
      </c>
      <c r="X300" s="1" t="str">
        <f ca="1">IFERROR(MATCH(W300,회계장부!$N:$N,0),"N/A")</f>
        <v>N/A</v>
      </c>
      <c r="Y300" s="1" t="str">
        <f t="shared" ca="1" si="9"/>
        <v>N/A</v>
      </c>
      <c r="Z300" s="1" t="str">
        <f t="shared" ca="1" si="8"/>
        <v>X</v>
      </c>
    </row>
    <row r="301" spans="1:26" ht="20.100000000000001" customHeight="1">
      <c r="A301" s="298" t="str">
        <f ca="1">IF(X301="N/A","",MONTH(INDEX(회계장부!$A:$A,X301,1)))</f>
        <v/>
      </c>
      <c r="B301" s="299" t="str">
        <f ca="1">IF(X301="N/A","",DAY(INDEX(회계장부!$A:$A,X301,1)))</f>
        <v/>
      </c>
      <c r="C301" s="325" t="str">
        <f ca="1">IF(ISNUMBER(Y301),INDEX(회계장부!$B:$B,Y301,1),IF(Y301="N/A","",Y301))</f>
        <v/>
      </c>
      <c r="D301" s="326"/>
      <c r="E301" s="326"/>
      <c r="F301" s="326"/>
      <c r="G301" s="326"/>
      <c r="H301" s="326"/>
      <c r="I301" s="326"/>
      <c r="J301" s="327"/>
      <c r="K301" s="307" t="str">
        <f ca="1">IF(ISNUMBER(Y301),TEXT(INDEX(회계장부!$C:$C,Y301,1),"#,###"),IF(Y301="월계",INDEX(월별누계!$B:$B,MATCH(출력월,월별누계!$A:$A,0),1),IF(Y301="누계",INDEX(월별누계!$D:$D,MATCH(출력월,월별누계!$A:$A,0),1),"")))</f>
        <v/>
      </c>
      <c r="L301" s="308"/>
      <c r="M301" s="308"/>
      <c r="N301" s="309"/>
      <c r="O301" s="310" t="str">
        <f ca="1">IF(ISNUMBER(Y301),TEXT(INDEX(회계장부!$D:$D,Y301,1),"#,####"),IF(Y301="월계",INDEX(월별누계!$C:$C,MATCH(출력월,월별누계!$A:$A,0),1),IF(Y301="누계",INDEX(월별누계!$E:$E,MATCH(출력월,월별누계!$A:$A,0),1),"")))</f>
        <v/>
      </c>
      <c r="P301" s="308"/>
      <c r="Q301" s="308"/>
      <c r="R301" s="309"/>
      <c r="S301" s="311" t="str">
        <f ca="1">IF(ISNUMBER(Y301),INDEX(회계장부!$E:$E,Y301,1),IF(Y301="월계","",IF(Y301="누계",INDEX(월별누계!$F:$F,MATCH(출력월,월별누계!$A:$A,0),1),"")))</f>
        <v/>
      </c>
      <c r="T301" s="311"/>
      <c r="U301" s="311"/>
      <c r="V301" s="310"/>
      <c r="W301" s="1">
        <v>296</v>
      </c>
      <c r="X301" s="1" t="str">
        <f ca="1">IFERROR(MATCH(W301,회계장부!$N:$N,0),"N/A")</f>
        <v>N/A</v>
      </c>
      <c r="Y301" s="1" t="str">
        <f t="shared" ca="1" si="9"/>
        <v>N/A</v>
      </c>
      <c r="Z301" s="1" t="str">
        <f t="shared" ca="1" si="8"/>
        <v>X</v>
      </c>
    </row>
    <row r="302" spans="1:26" ht="20.100000000000001" customHeight="1">
      <c r="A302" s="298" t="str">
        <f ca="1">IF(X302="N/A","",MONTH(INDEX(회계장부!$A:$A,X302,1)))</f>
        <v/>
      </c>
      <c r="B302" s="299" t="str">
        <f ca="1">IF(X302="N/A","",DAY(INDEX(회계장부!$A:$A,X302,1)))</f>
        <v/>
      </c>
      <c r="C302" s="325" t="str">
        <f ca="1">IF(ISNUMBER(Y302),INDEX(회계장부!$B:$B,Y302,1),IF(Y302="N/A","",Y302))</f>
        <v/>
      </c>
      <c r="D302" s="326"/>
      <c r="E302" s="326"/>
      <c r="F302" s="326"/>
      <c r="G302" s="326"/>
      <c r="H302" s="326"/>
      <c r="I302" s="326"/>
      <c r="J302" s="327"/>
      <c r="K302" s="307" t="str">
        <f ca="1">IF(ISNUMBER(Y302),TEXT(INDEX(회계장부!$C:$C,Y302,1),"#,###"),IF(Y302="월계",INDEX(월별누계!$B:$B,MATCH(출력월,월별누계!$A:$A,0),1),IF(Y302="누계",INDEX(월별누계!$D:$D,MATCH(출력월,월별누계!$A:$A,0),1),"")))</f>
        <v/>
      </c>
      <c r="L302" s="308"/>
      <c r="M302" s="308"/>
      <c r="N302" s="309"/>
      <c r="O302" s="310" t="str">
        <f ca="1">IF(ISNUMBER(Y302),TEXT(INDEX(회계장부!$D:$D,Y302,1),"#,####"),IF(Y302="월계",INDEX(월별누계!$C:$C,MATCH(출력월,월별누계!$A:$A,0),1),IF(Y302="누계",INDEX(월별누계!$E:$E,MATCH(출력월,월별누계!$A:$A,0),1),"")))</f>
        <v/>
      </c>
      <c r="P302" s="308"/>
      <c r="Q302" s="308"/>
      <c r="R302" s="309"/>
      <c r="S302" s="311" t="str">
        <f ca="1">IF(ISNUMBER(Y302),INDEX(회계장부!$E:$E,Y302,1),IF(Y302="월계","",IF(Y302="누계",INDEX(월별누계!$F:$F,MATCH(출력월,월별누계!$A:$A,0),1),"")))</f>
        <v/>
      </c>
      <c r="T302" s="311"/>
      <c r="U302" s="311"/>
      <c r="V302" s="310"/>
      <c r="W302" s="1">
        <v>297</v>
      </c>
      <c r="X302" s="1" t="str">
        <f ca="1">IFERROR(MATCH(W302,회계장부!$N:$N,0),"N/A")</f>
        <v>N/A</v>
      </c>
      <c r="Y302" s="1" t="str">
        <f t="shared" ca="1" si="9"/>
        <v>N/A</v>
      </c>
      <c r="Z302" s="1" t="str">
        <f t="shared" ca="1" si="8"/>
        <v>X</v>
      </c>
    </row>
    <row r="303" spans="1:26" ht="20.100000000000001" customHeight="1">
      <c r="A303" s="298" t="str">
        <f ca="1">IF(X303="N/A","",MONTH(INDEX(회계장부!$A:$A,X303,1)))</f>
        <v/>
      </c>
      <c r="B303" s="299" t="str">
        <f ca="1">IF(X303="N/A","",DAY(INDEX(회계장부!$A:$A,X303,1)))</f>
        <v/>
      </c>
      <c r="C303" s="325" t="str">
        <f ca="1">IF(ISNUMBER(Y303),INDEX(회계장부!$B:$B,Y303,1),IF(Y303="N/A","",Y303))</f>
        <v/>
      </c>
      <c r="D303" s="326"/>
      <c r="E303" s="326"/>
      <c r="F303" s="326"/>
      <c r="G303" s="326"/>
      <c r="H303" s="326"/>
      <c r="I303" s="326"/>
      <c r="J303" s="327"/>
      <c r="K303" s="307" t="str">
        <f ca="1">IF(ISNUMBER(Y303),TEXT(INDEX(회계장부!$C:$C,Y303,1),"#,###"),IF(Y303="월계",INDEX(월별누계!$B:$B,MATCH(출력월,월별누계!$A:$A,0),1),IF(Y303="누계",INDEX(월별누계!$D:$D,MATCH(출력월,월별누계!$A:$A,0),1),"")))</f>
        <v/>
      </c>
      <c r="L303" s="308"/>
      <c r="M303" s="308"/>
      <c r="N303" s="309"/>
      <c r="O303" s="310" t="str">
        <f ca="1">IF(ISNUMBER(Y303),TEXT(INDEX(회계장부!$D:$D,Y303,1),"#,####"),IF(Y303="월계",INDEX(월별누계!$C:$C,MATCH(출력월,월별누계!$A:$A,0),1),IF(Y303="누계",INDEX(월별누계!$E:$E,MATCH(출력월,월별누계!$A:$A,0),1),"")))</f>
        <v/>
      </c>
      <c r="P303" s="308"/>
      <c r="Q303" s="308"/>
      <c r="R303" s="309"/>
      <c r="S303" s="311" t="str">
        <f ca="1">IF(ISNUMBER(Y303),INDEX(회계장부!$E:$E,Y303,1),IF(Y303="월계","",IF(Y303="누계",INDEX(월별누계!$F:$F,MATCH(출력월,월별누계!$A:$A,0),1),"")))</f>
        <v/>
      </c>
      <c r="T303" s="311"/>
      <c r="U303" s="311"/>
      <c r="V303" s="310"/>
      <c r="W303" s="1">
        <v>298</v>
      </c>
      <c r="X303" s="1" t="str">
        <f ca="1">IFERROR(MATCH(W303,회계장부!$N:$N,0),"N/A")</f>
        <v>N/A</v>
      </c>
      <c r="Y303" s="1" t="str">
        <f t="shared" ca="1" si="9"/>
        <v>N/A</v>
      </c>
      <c r="Z303" s="1" t="str">
        <f t="shared" ca="1" si="8"/>
        <v>X</v>
      </c>
    </row>
    <row r="304" spans="1:26" ht="20.100000000000001" customHeight="1">
      <c r="A304" s="298" t="str">
        <f ca="1">IF(X304="N/A","",MONTH(INDEX(회계장부!$A:$A,X304,1)))</f>
        <v/>
      </c>
      <c r="B304" s="299" t="str">
        <f ca="1">IF(X304="N/A","",DAY(INDEX(회계장부!$A:$A,X304,1)))</f>
        <v/>
      </c>
      <c r="C304" s="325" t="str">
        <f ca="1">IF(ISNUMBER(Y304),INDEX(회계장부!$B:$B,Y304,1),IF(Y304="N/A","",Y304))</f>
        <v/>
      </c>
      <c r="D304" s="326"/>
      <c r="E304" s="326"/>
      <c r="F304" s="326"/>
      <c r="G304" s="326"/>
      <c r="H304" s="326"/>
      <c r="I304" s="326"/>
      <c r="J304" s="327"/>
      <c r="K304" s="307" t="str">
        <f ca="1">IF(ISNUMBER(Y304),TEXT(INDEX(회계장부!$C:$C,Y304,1),"#,###"),IF(Y304="월계",INDEX(월별누계!$B:$B,MATCH(출력월,월별누계!$A:$A,0),1),IF(Y304="누계",INDEX(월별누계!$D:$D,MATCH(출력월,월별누계!$A:$A,0),1),"")))</f>
        <v/>
      </c>
      <c r="L304" s="308"/>
      <c r="M304" s="308"/>
      <c r="N304" s="309"/>
      <c r="O304" s="310" t="str">
        <f ca="1">IF(ISNUMBER(Y304),TEXT(INDEX(회계장부!$D:$D,Y304,1),"#,####"),IF(Y304="월계",INDEX(월별누계!$C:$C,MATCH(출력월,월별누계!$A:$A,0),1),IF(Y304="누계",INDEX(월별누계!$E:$E,MATCH(출력월,월별누계!$A:$A,0),1),"")))</f>
        <v/>
      </c>
      <c r="P304" s="308"/>
      <c r="Q304" s="308"/>
      <c r="R304" s="309"/>
      <c r="S304" s="311" t="str">
        <f ca="1">IF(ISNUMBER(Y304),INDEX(회계장부!$E:$E,Y304,1),IF(Y304="월계","",IF(Y304="누계",INDEX(월별누계!$F:$F,MATCH(출력월,월별누계!$A:$A,0),1),"")))</f>
        <v/>
      </c>
      <c r="T304" s="311"/>
      <c r="U304" s="311"/>
      <c r="V304" s="310"/>
      <c r="W304" s="1">
        <v>299</v>
      </c>
      <c r="X304" s="1" t="str">
        <f ca="1">IFERROR(MATCH(W304,회계장부!$N:$N,0),"N/A")</f>
        <v>N/A</v>
      </c>
      <c r="Y304" s="1" t="str">
        <f t="shared" ca="1" si="9"/>
        <v>N/A</v>
      </c>
      <c r="Z304" s="1" t="str">
        <f t="shared" ca="1" si="8"/>
        <v>X</v>
      </c>
    </row>
    <row r="305" spans="1:26" ht="20.100000000000001" customHeight="1">
      <c r="A305" s="298" t="str">
        <f ca="1">IF(X305="N/A","",MONTH(INDEX(회계장부!$A:$A,X305,1)))</f>
        <v/>
      </c>
      <c r="B305" s="299" t="str">
        <f ca="1">IF(X305="N/A","",DAY(INDEX(회계장부!$A:$A,X305,1)))</f>
        <v/>
      </c>
      <c r="C305" s="325" t="str">
        <f ca="1">IF(ISNUMBER(Y305),INDEX(회계장부!$B:$B,Y305,1),IF(Y305="N/A","",Y305))</f>
        <v/>
      </c>
      <c r="D305" s="326"/>
      <c r="E305" s="326"/>
      <c r="F305" s="326"/>
      <c r="G305" s="326"/>
      <c r="H305" s="326"/>
      <c r="I305" s="326"/>
      <c r="J305" s="327"/>
      <c r="K305" s="307" t="str">
        <f ca="1">IF(ISNUMBER(Y305),TEXT(INDEX(회계장부!$C:$C,Y305,1),"#,###"),IF(Y305="월계",INDEX(월별누계!$B:$B,MATCH(출력월,월별누계!$A:$A,0),1),IF(Y305="누계",INDEX(월별누계!$D:$D,MATCH(출력월,월별누계!$A:$A,0),1),"")))</f>
        <v/>
      </c>
      <c r="L305" s="308"/>
      <c r="M305" s="308"/>
      <c r="N305" s="309"/>
      <c r="O305" s="310" t="str">
        <f ca="1">IF(ISNUMBER(Y305),TEXT(INDEX(회계장부!$D:$D,Y305,1),"#,####"),IF(Y305="월계",INDEX(월별누계!$C:$C,MATCH(출력월,월별누계!$A:$A,0),1),IF(Y305="누계",INDEX(월별누계!$E:$E,MATCH(출력월,월별누계!$A:$A,0),1),"")))</f>
        <v/>
      </c>
      <c r="P305" s="308"/>
      <c r="Q305" s="308"/>
      <c r="R305" s="309"/>
      <c r="S305" s="311" t="str">
        <f ca="1">IF(ISNUMBER(Y305),INDEX(회계장부!$E:$E,Y305,1),IF(Y305="월계","",IF(Y305="누계",INDEX(월별누계!$F:$F,MATCH(출력월,월별누계!$A:$A,0),1),"")))</f>
        <v/>
      </c>
      <c r="T305" s="311"/>
      <c r="U305" s="311"/>
      <c r="V305" s="310"/>
      <c r="W305" s="1">
        <v>300</v>
      </c>
      <c r="X305" s="1" t="str">
        <f ca="1">IFERROR(MATCH(W305,회계장부!$N:$N,0),"N/A")</f>
        <v>N/A</v>
      </c>
      <c r="Y305" s="1" t="str">
        <f t="shared" ca="1" si="9"/>
        <v>N/A</v>
      </c>
      <c r="Z305" s="1" t="str">
        <f t="shared" ca="1" si="8"/>
        <v>X</v>
      </c>
    </row>
    <row r="306" spans="1:26" ht="20.100000000000001" customHeight="1">
      <c r="A306" s="298" t="str">
        <f ca="1">IF(X306="N/A","",MONTH(INDEX(회계장부!$A:$A,X306,1)))</f>
        <v/>
      </c>
      <c r="B306" s="299" t="str">
        <f ca="1">IF(X306="N/A","",DAY(INDEX(회계장부!$A:$A,X306,1)))</f>
        <v/>
      </c>
      <c r="C306" s="325" t="str">
        <f ca="1">IF(ISNUMBER(Y306),INDEX(회계장부!$B:$B,Y306,1),IF(Y306="N/A","",Y306))</f>
        <v/>
      </c>
      <c r="D306" s="326"/>
      <c r="E306" s="326"/>
      <c r="F306" s="326"/>
      <c r="G306" s="326"/>
      <c r="H306" s="326"/>
      <c r="I306" s="326"/>
      <c r="J306" s="327"/>
      <c r="K306" s="307" t="str">
        <f ca="1">IF(ISNUMBER(Y306),TEXT(INDEX(회계장부!$C:$C,Y306,1),"#,###"),IF(Y306="월계",INDEX(월별누계!$B:$B,MATCH(출력월,월별누계!$A:$A,0),1),IF(Y306="누계",INDEX(월별누계!$D:$D,MATCH(출력월,월별누계!$A:$A,0),1),"")))</f>
        <v/>
      </c>
      <c r="L306" s="308"/>
      <c r="M306" s="308"/>
      <c r="N306" s="309"/>
      <c r="O306" s="310" t="str">
        <f ca="1">IF(ISNUMBER(Y306),TEXT(INDEX(회계장부!$D:$D,Y306,1),"#,####"),IF(Y306="월계",INDEX(월별누계!$C:$C,MATCH(출력월,월별누계!$A:$A,0),1),IF(Y306="누계",INDEX(월별누계!$E:$E,MATCH(출력월,월별누계!$A:$A,0),1),"")))</f>
        <v/>
      </c>
      <c r="P306" s="308"/>
      <c r="Q306" s="308"/>
      <c r="R306" s="309"/>
      <c r="S306" s="311" t="str">
        <f ca="1">IF(ISNUMBER(Y306),INDEX(회계장부!$E:$E,Y306,1),IF(Y306="월계","",IF(Y306="누계",INDEX(월별누계!$F:$F,MATCH(출력월,월별누계!$A:$A,0),1),"")))</f>
        <v/>
      </c>
      <c r="T306" s="311"/>
      <c r="U306" s="311"/>
      <c r="V306" s="310"/>
      <c r="W306" s="1">
        <v>301</v>
      </c>
      <c r="X306" s="1" t="str">
        <f ca="1">IFERROR(MATCH(W306,회계장부!$N:$N,0),"N/A")</f>
        <v>N/A</v>
      </c>
      <c r="Y306" s="1" t="str">
        <f t="shared" ca="1" si="9"/>
        <v>N/A</v>
      </c>
      <c r="Z306" s="1" t="str">
        <f t="shared" ca="1" si="8"/>
        <v>X</v>
      </c>
    </row>
    <row r="307" spans="1:26" ht="20.100000000000001" customHeight="1">
      <c r="A307" s="298" t="str">
        <f ca="1">IF(X307="N/A","",MONTH(INDEX(회계장부!$A:$A,X307,1)))</f>
        <v/>
      </c>
      <c r="B307" s="299" t="str">
        <f ca="1">IF(X307="N/A","",DAY(INDEX(회계장부!$A:$A,X307,1)))</f>
        <v/>
      </c>
      <c r="C307" s="325" t="str">
        <f ca="1">IF(ISNUMBER(Y307),INDEX(회계장부!$B:$B,Y307,1),IF(Y307="N/A","",Y307))</f>
        <v/>
      </c>
      <c r="D307" s="326"/>
      <c r="E307" s="326"/>
      <c r="F307" s="326"/>
      <c r="G307" s="326"/>
      <c r="H307" s="326"/>
      <c r="I307" s="326"/>
      <c r="J307" s="327"/>
      <c r="K307" s="307" t="str">
        <f ca="1">IF(ISNUMBER(Y307),TEXT(INDEX(회계장부!$C:$C,Y307,1),"#,###"),IF(Y307="월계",INDEX(월별누계!$B:$B,MATCH(출력월,월별누계!$A:$A,0),1),IF(Y307="누계",INDEX(월별누계!$D:$D,MATCH(출력월,월별누계!$A:$A,0),1),"")))</f>
        <v/>
      </c>
      <c r="L307" s="308"/>
      <c r="M307" s="308"/>
      <c r="N307" s="309"/>
      <c r="O307" s="310" t="str">
        <f ca="1">IF(ISNUMBER(Y307),TEXT(INDEX(회계장부!$D:$D,Y307,1),"#,####"),IF(Y307="월계",INDEX(월별누계!$C:$C,MATCH(출력월,월별누계!$A:$A,0),1),IF(Y307="누계",INDEX(월별누계!$E:$E,MATCH(출력월,월별누계!$A:$A,0),1),"")))</f>
        <v/>
      </c>
      <c r="P307" s="308"/>
      <c r="Q307" s="308"/>
      <c r="R307" s="309"/>
      <c r="S307" s="311" t="str">
        <f ca="1">IF(ISNUMBER(Y307),INDEX(회계장부!$E:$E,Y307,1),IF(Y307="월계","",IF(Y307="누계",INDEX(월별누계!$F:$F,MATCH(출력월,월별누계!$A:$A,0),1),"")))</f>
        <v/>
      </c>
      <c r="T307" s="311"/>
      <c r="U307" s="311"/>
      <c r="V307" s="310"/>
      <c r="W307" s="1">
        <v>302</v>
      </c>
      <c r="X307" s="1" t="str">
        <f ca="1">IFERROR(MATCH(W307,회계장부!$N:$N,0),"N/A")</f>
        <v>N/A</v>
      </c>
      <c r="Y307" s="1" t="str">
        <f t="shared" ca="1" si="9"/>
        <v>N/A</v>
      </c>
      <c r="Z307" s="1" t="str">
        <f t="shared" ca="1" si="8"/>
        <v>X</v>
      </c>
    </row>
    <row r="308" spans="1:26" ht="20.100000000000001" customHeight="1">
      <c r="A308" s="298" t="str">
        <f ca="1">IF(X308="N/A","",MONTH(INDEX(회계장부!$A:$A,X308,1)))</f>
        <v/>
      </c>
      <c r="B308" s="299" t="str">
        <f ca="1">IF(X308="N/A","",DAY(INDEX(회계장부!$A:$A,X308,1)))</f>
        <v/>
      </c>
      <c r="C308" s="325" t="str">
        <f ca="1">IF(ISNUMBER(Y308),INDEX(회계장부!$B:$B,Y308,1),IF(Y308="N/A","",Y308))</f>
        <v/>
      </c>
      <c r="D308" s="326"/>
      <c r="E308" s="326"/>
      <c r="F308" s="326"/>
      <c r="G308" s="326"/>
      <c r="H308" s="326"/>
      <c r="I308" s="326"/>
      <c r="J308" s="327"/>
      <c r="K308" s="307" t="str">
        <f ca="1">IF(ISNUMBER(Y308),TEXT(INDEX(회계장부!$C:$C,Y308,1),"#,###"),IF(Y308="월계",INDEX(월별누계!$B:$B,MATCH(출력월,월별누계!$A:$A,0),1),IF(Y308="누계",INDEX(월별누계!$D:$D,MATCH(출력월,월별누계!$A:$A,0),1),"")))</f>
        <v/>
      </c>
      <c r="L308" s="308"/>
      <c r="M308" s="308"/>
      <c r="N308" s="309"/>
      <c r="O308" s="310" t="str">
        <f ca="1">IF(ISNUMBER(Y308),TEXT(INDEX(회계장부!$D:$D,Y308,1),"#,####"),IF(Y308="월계",INDEX(월별누계!$C:$C,MATCH(출력월,월별누계!$A:$A,0),1),IF(Y308="누계",INDEX(월별누계!$E:$E,MATCH(출력월,월별누계!$A:$A,0),1),"")))</f>
        <v/>
      </c>
      <c r="P308" s="308"/>
      <c r="Q308" s="308"/>
      <c r="R308" s="309"/>
      <c r="S308" s="311" t="str">
        <f ca="1">IF(ISNUMBER(Y308),INDEX(회계장부!$E:$E,Y308,1),IF(Y308="월계","",IF(Y308="누계",INDEX(월별누계!$F:$F,MATCH(출력월,월별누계!$A:$A,0),1),"")))</f>
        <v/>
      </c>
      <c r="T308" s="311"/>
      <c r="U308" s="311"/>
      <c r="V308" s="310"/>
      <c r="W308" s="1">
        <v>303</v>
      </c>
      <c r="X308" s="1" t="str">
        <f ca="1">IFERROR(MATCH(W308,회계장부!$N:$N,0),"N/A")</f>
        <v>N/A</v>
      </c>
      <c r="Y308" s="1" t="str">
        <f t="shared" ca="1" si="9"/>
        <v>N/A</v>
      </c>
      <c r="Z308" s="1" t="str">
        <f t="shared" ca="1" si="8"/>
        <v>X</v>
      </c>
    </row>
    <row r="309" spans="1:26" ht="20.100000000000001" customHeight="1">
      <c r="A309" s="298" t="str">
        <f ca="1">IF(X309="N/A","",MONTH(INDEX(회계장부!$A:$A,X309,1)))</f>
        <v/>
      </c>
      <c r="B309" s="299" t="str">
        <f ca="1">IF(X309="N/A","",DAY(INDEX(회계장부!$A:$A,X309,1)))</f>
        <v/>
      </c>
      <c r="C309" s="325" t="str">
        <f ca="1">IF(ISNUMBER(Y309),INDEX(회계장부!$B:$B,Y309,1),IF(Y309="N/A","",Y309))</f>
        <v/>
      </c>
      <c r="D309" s="326"/>
      <c r="E309" s="326"/>
      <c r="F309" s="326"/>
      <c r="G309" s="326"/>
      <c r="H309" s="326"/>
      <c r="I309" s="326"/>
      <c r="J309" s="327"/>
      <c r="K309" s="307" t="str">
        <f ca="1">IF(ISNUMBER(Y309),TEXT(INDEX(회계장부!$C:$C,Y309,1),"#,###"),IF(Y309="월계",INDEX(월별누계!$B:$B,MATCH(출력월,월별누계!$A:$A,0),1),IF(Y309="누계",INDEX(월별누계!$D:$D,MATCH(출력월,월별누계!$A:$A,0),1),"")))</f>
        <v/>
      </c>
      <c r="L309" s="308"/>
      <c r="M309" s="308"/>
      <c r="N309" s="309"/>
      <c r="O309" s="310" t="str">
        <f ca="1">IF(ISNUMBER(Y309),TEXT(INDEX(회계장부!$D:$D,Y309,1),"#,####"),IF(Y309="월계",INDEX(월별누계!$C:$C,MATCH(출력월,월별누계!$A:$A,0),1),IF(Y309="누계",INDEX(월별누계!$E:$E,MATCH(출력월,월별누계!$A:$A,0),1),"")))</f>
        <v/>
      </c>
      <c r="P309" s="308"/>
      <c r="Q309" s="308"/>
      <c r="R309" s="309"/>
      <c r="S309" s="311" t="str">
        <f ca="1">IF(ISNUMBER(Y309),INDEX(회계장부!$E:$E,Y309,1),IF(Y309="월계","",IF(Y309="누계",INDEX(월별누계!$F:$F,MATCH(출력월,월별누계!$A:$A,0),1),"")))</f>
        <v/>
      </c>
      <c r="T309" s="311"/>
      <c r="U309" s="311"/>
      <c r="V309" s="310"/>
      <c r="W309" s="1">
        <v>304</v>
      </c>
      <c r="X309" s="1" t="str">
        <f ca="1">IFERROR(MATCH(W309,회계장부!$N:$N,0),"N/A")</f>
        <v>N/A</v>
      </c>
      <c r="Y309" s="1" t="str">
        <f t="shared" ca="1" si="9"/>
        <v>N/A</v>
      </c>
      <c r="Z309" s="1" t="str">
        <f t="shared" ca="1" si="8"/>
        <v>X</v>
      </c>
    </row>
    <row r="310" spans="1:26" ht="20.100000000000001" customHeight="1">
      <c r="A310" s="298" t="str">
        <f ca="1">IF(X310="N/A","",MONTH(INDEX(회계장부!$A:$A,X310,1)))</f>
        <v/>
      </c>
      <c r="B310" s="299" t="str">
        <f ca="1">IF(X310="N/A","",DAY(INDEX(회계장부!$A:$A,X310,1)))</f>
        <v/>
      </c>
      <c r="C310" s="325" t="str">
        <f ca="1">IF(ISNUMBER(Y310),INDEX(회계장부!$B:$B,Y310,1),IF(Y310="N/A","",Y310))</f>
        <v/>
      </c>
      <c r="D310" s="326"/>
      <c r="E310" s="326"/>
      <c r="F310" s="326"/>
      <c r="G310" s="326"/>
      <c r="H310" s="326"/>
      <c r="I310" s="326"/>
      <c r="J310" s="327"/>
      <c r="K310" s="307" t="str">
        <f ca="1">IF(ISNUMBER(Y310),TEXT(INDEX(회계장부!$C:$C,Y310,1),"#,###"),IF(Y310="월계",INDEX(월별누계!$B:$B,MATCH(출력월,월별누계!$A:$A,0),1),IF(Y310="누계",INDEX(월별누계!$D:$D,MATCH(출력월,월별누계!$A:$A,0),1),"")))</f>
        <v/>
      </c>
      <c r="L310" s="308"/>
      <c r="M310" s="308"/>
      <c r="N310" s="309"/>
      <c r="O310" s="310" t="str">
        <f ca="1">IF(ISNUMBER(Y310),TEXT(INDEX(회계장부!$D:$D,Y310,1),"#,####"),IF(Y310="월계",INDEX(월별누계!$C:$C,MATCH(출력월,월별누계!$A:$A,0),1),IF(Y310="누계",INDEX(월별누계!$E:$E,MATCH(출력월,월별누계!$A:$A,0),1),"")))</f>
        <v/>
      </c>
      <c r="P310" s="308"/>
      <c r="Q310" s="308"/>
      <c r="R310" s="309"/>
      <c r="S310" s="311" t="str">
        <f ca="1">IF(ISNUMBER(Y310),INDEX(회계장부!$E:$E,Y310,1),IF(Y310="월계","",IF(Y310="누계",INDEX(월별누계!$F:$F,MATCH(출력월,월별누계!$A:$A,0),1),"")))</f>
        <v/>
      </c>
      <c r="T310" s="311"/>
      <c r="U310" s="311"/>
      <c r="V310" s="310"/>
      <c r="W310" s="1">
        <v>305</v>
      </c>
      <c r="X310" s="1" t="str">
        <f ca="1">IFERROR(MATCH(W310,회계장부!$N:$N,0),"N/A")</f>
        <v>N/A</v>
      </c>
      <c r="Y310" s="1" t="str">
        <f t="shared" ca="1" si="9"/>
        <v>N/A</v>
      </c>
      <c r="Z310" s="1" t="str">
        <f t="shared" ca="1" si="8"/>
        <v>X</v>
      </c>
    </row>
    <row r="311" spans="1:26" ht="20.100000000000001" customHeight="1">
      <c r="A311" s="298" t="str">
        <f ca="1">IF(X311="N/A","",MONTH(INDEX(회계장부!$A:$A,X311,1)))</f>
        <v/>
      </c>
      <c r="B311" s="299" t="str">
        <f ca="1">IF(X311="N/A","",DAY(INDEX(회계장부!$A:$A,X311,1)))</f>
        <v/>
      </c>
      <c r="C311" s="325" t="str">
        <f ca="1">IF(ISNUMBER(Y311),INDEX(회계장부!$B:$B,Y311,1),IF(Y311="N/A","",Y311))</f>
        <v/>
      </c>
      <c r="D311" s="326"/>
      <c r="E311" s="326"/>
      <c r="F311" s="326"/>
      <c r="G311" s="326"/>
      <c r="H311" s="326"/>
      <c r="I311" s="326"/>
      <c r="J311" s="327"/>
      <c r="K311" s="307" t="str">
        <f ca="1">IF(ISNUMBER(Y311),TEXT(INDEX(회계장부!$C:$C,Y311,1),"#,###"),IF(Y311="월계",INDEX(월별누계!$B:$B,MATCH(출력월,월별누계!$A:$A,0),1),IF(Y311="누계",INDEX(월별누계!$D:$D,MATCH(출력월,월별누계!$A:$A,0),1),"")))</f>
        <v/>
      </c>
      <c r="L311" s="308"/>
      <c r="M311" s="308"/>
      <c r="N311" s="309"/>
      <c r="O311" s="310" t="str">
        <f ca="1">IF(ISNUMBER(Y311),TEXT(INDEX(회계장부!$D:$D,Y311,1),"#,####"),IF(Y311="월계",INDEX(월별누계!$C:$C,MATCH(출력월,월별누계!$A:$A,0),1),IF(Y311="누계",INDEX(월별누계!$E:$E,MATCH(출력월,월별누계!$A:$A,0),1),"")))</f>
        <v/>
      </c>
      <c r="P311" s="308"/>
      <c r="Q311" s="308"/>
      <c r="R311" s="309"/>
      <c r="S311" s="311" t="str">
        <f ca="1">IF(ISNUMBER(Y311),INDEX(회계장부!$E:$E,Y311,1),IF(Y311="월계","",IF(Y311="누계",INDEX(월별누계!$F:$F,MATCH(출력월,월별누계!$A:$A,0),1),"")))</f>
        <v/>
      </c>
      <c r="T311" s="311"/>
      <c r="U311" s="311"/>
      <c r="V311" s="310"/>
      <c r="W311" s="1">
        <v>306</v>
      </c>
      <c r="X311" s="1" t="str">
        <f ca="1">IFERROR(MATCH(W311,회계장부!$N:$N,0),"N/A")</f>
        <v>N/A</v>
      </c>
      <c r="Y311" s="1" t="str">
        <f t="shared" ca="1" si="9"/>
        <v>N/A</v>
      </c>
      <c r="Z311" s="1" t="str">
        <f t="shared" ca="1" si="8"/>
        <v>X</v>
      </c>
    </row>
    <row r="312" spans="1:26" ht="20.100000000000001" customHeight="1">
      <c r="A312" s="298" t="str">
        <f ca="1">IF(X312="N/A","",MONTH(INDEX(회계장부!$A:$A,X312,1)))</f>
        <v/>
      </c>
      <c r="B312" s="299" t="str">
        <f ca="1">IF(X312="N/A","",DAY(INDEX(회계장부!$A:$A,X312,1)))</f>
        <v/>
      </c>
      <c r="C312" s="325" t="str">
        <f ca="1">IF(ISNUMBER(Y312),INDEX(회계장부!$B:$B,Y312,1),IF(Y312="N/A","",Y312))</f>
        <v/>
      </c>
      <c r="D312" s="326"/>
      <c r="E312" s="326"/>
      <c r="F312" s="326"/>
      <c r="G312" s="326"/>
      <c r="H312" s="326"/>
      <c r="I312" s="326"/>
      <c r="J312" s="327"/>
      <c r="K312" s="307" t="str">
        <f ca="1">IF(ISNUMBER(Y312),TEXT(INDEX(회계장부!$C:$C,Y312,1),"#,###"),IF(Y312="월계",INDEX(월별누계!$B:$B,MATCH(출력월,월별누계!$A:$A,0),1),IF(Y312="누계",INDEX(월별누계!$D:$D,MATCH(출력월,월별누계!$A:$A,0),1),"")))</f>
        <v/>
      </c>
      <c r="L312" s="308"/>
      <c r="M312" s="308"/>
      <c r="N312" s="309"/>
      <c r="O312" s="310" t="str">
        <f ca="1">IF(ISNUMBER(Y312),TEXT(INDEX(회계장부!$D:$D,Y312,1),"#,####"),IF(Y312="월계",INDEX(월별누계!$C:$C,MATCH(출력월,월별누계!$A:$A,0),1),IF(Y312="누계",INDEX(월별누계!$E:$E,MATCH(출력월,월별누계!$A:$A,0),1),"")))</f>
        <v/>
      </c>
      <c r="P312" s="308"/>
      <c r="Q312" s="308"/>
      <c r="R312" s="309"/>
      <c r="S312" s="311" t="str">
        <f ca="1">IF(ISNUMBER(Y312),INDEX(회계장부!$E:$E,Y312,1),IF(Y312="월계","",IF(Y312="누계",INDEX(월별누계!$F:$F,MATCH(출력월,월별누계!$A:$A,0),1),"")))</f>
        <v/>
      </c>
      <c r="T312" s="311"/>
      <c r="U312" s="311"/>
      <c r="V312" s="310"/>
      <c r="W312" s="1">
        <v>307</v>
      </c>
      <c r="X312" s="1" t="str">
        <f ca="1">IFERROR(MATCH(W312,회계장부!$N:$N,0),"N/A")</f>
        <v>N/A</v>
      </c>
      <c r="Y312" s="1" t="str">
        <f t="shared" ca="1" si="9"/>
        <v>N/A</v>
      </c>
      <c r="Z312" s="1" t="str">
        <f t="shared" ca="1" si="8"/>
        <v>X</v>
      </c>
    </row>
    <row r="313" spans="1:26" ht="20.100000000000001" customHeight="1">
      <c r="A313" s="298" t="str">
        <f ca="1">IF(X313="N/A","",MONTH(INDEX(회계장부!$A:$A,X313,1)))</f>
        <v/>
      </c>
      <c r="B313" s="299" t="str">
        <f ca="1">IF(X313="N/A","",DAY(INDEX(회계장부!$A:$A,X313,1)))</f>
        <v/>
      </c>
      <c r="C313" s="325" t="str">
        <f ca="1">IF(ISNUMBER(Y313),INDEX(회계장부!$B:$B,Y313,1),IF(Y313="N/A","",Y313))</f>
        <v/>
      </c>
      <c r="D313" s="326"/>
      <c r="E313" s="326"/>
      <c r="F313" s="326"/>
      <c r="G313" s="326"/>
      <c r="H313" s="326"/>
      <c r="I313" s="326"/>
      <c r="J313" s="327"/>
      <c r="K313" s="307" t="str">
        <f ca="1">IF(ISNUMBER(Y313),TEXT(INDEX(회계장부!$C:$C,Y313,1),"#,###"),IF(Y313="월계",INDEX(월별누계!$B:$B,MATCH(출력월,월별누계!$A:$A,0),1),IF(Y313="누계",INDEX(월별누계!$D:$D,MATCH(출력월,월별누계!$A:$A,0),1),"")))</f>
        <v/>
      </c>
      <c r="L313" s="308"/>
      <c r="M313" s="308"/>
      <c r="N313" s="309"/>
      <c r="O313" s="310" t="str">
        <f ca="1">IF(ISNUMBER(Y313),TEXT(INDEX(회계장부!$D:$D,Y313,1),"#,####"),IF(Y313="월계",INDEX(월별누계!$C:$C,MATCH(출력월,월별누계!$A:$A,0),1),IF(Y313="누계",INDEX(월별누계!$E:$E,MATCH(출력월,월별누계!$A:$A,0),1),"")))</f>
        <v/>
      </c>
      <c r="P313" s="308"/>
      <c r="Q313" s="308"/>
      <c r="R313" s="309"/>
      <c r="S313" s="311" t="str">
        <f ca="1">IF(ISNUMBER(Y313),INDEX(회계장부!$E:$E,Y313,1),IF(Y313="월계","",IF(Y313="누계",INDEX(월별누계!$F:$F,MATCH(출력월,월별누계!$A:$A,0),1),"")))</f>
        <v/>
      </c>
      <c r="T313" s="311"/>
      <c r="U313" s="311"/>
      <c r="V313" s="310"/>
      <c r="W313" s="1">
        <v>308</v>
      </c>
      <c r="X313" s="1" t="str">
        <f ca="1">IFERROR(MATCH(W313,회계장부!$N:$N,0),"N/A")</f>
        <v>N/A</v>
      </c>
      <c r="Y313" s="1" t="str">
        <f t="shared" ca="1" si="9"/>
        <v>N/A</v>
      </c>
      <c r="Z313" s="1" t="str">
        <f t="shared" ca="1" si="8"/>
        <v>X</v>
      </c>
    </row>
    <row r="314" spans="1:26" ht="20.100000000000001" customHeight="1">
      <c r="A314" s="298" t="str">
        <f ca="1">IF(X314="N/A","",MONTH(INDEX(회계장부!$A:$A,X314,1)))</f>
        <v/>
      </c>
      <c r="B314" s="299" t="str">
        <f ca="1">IF(X314="N/A","",DAY(INDEX(회계장부!$A:$A,X314,1)))</f>
        <v/>
      </c>
      <c r="C314" s="325" t="str">
        <f ca="1">IF(ISNUMBER(Y314),INDEX(회계장부!$B:$B,Y314,1),IF(Y314="N/A","",Y314))</f>
        <v/>
      </c>
      <c r="D314" s="326"/>
      <c r="E314" s="326"/>
      <c r="F314" s="326"/>
      <c r="G314" s="326"/>
      <c r="H314" s="326"/>
      <c r="I314" s="326"/>
      <c r="J314" s="327"/>
      <c r="K314" s="307" t="str">
        <f ca="1">IF(ISNUMBER(Y314),TEXT(INDEX(회계장부!$C:$C,Y314,1),"#,###"),IF(Y314="월계",INDEX(월별누계!$B:$B,MATCH(출력월,월별누계!$A:$A,0),1),IF(Y314="누계",INDEX(월별누계!$D:$D,MATCH(출력월,월별누계!$A:$A,0),1),"")))</f>
        <v/>
      </c>
      <c r="L314" s="308"/>
      <c r="M314" s="308"/>
      <c r="N314" s="309"/>
      <c r="O314" s="310" t="str">
        <f ca="1">IF(ISNUMBER(Y314),TEXT(INDEX(회계장부!$D:$D,Y314,1),"#,####"),IF(Y314="월계",INDEX(월별누계!$C:$C,MATCH(출력월,월별누계!$A:$A,0),1),IF(Y314="누계",INDEX(월별누계!$E:$E,MATCH(출력월,월별누계!$A:$A,0),1),"")))</f>
        <v/>
      </c>
      <c r="P314" s="308"/>
      <c r="Q314" s="308"/>
      <c r="R314" s="309"/>
      <c r="S314" s="311" t="str">
        <f ca="1">IF(ISNUMBER(Y314),INDEX(회계장부!$E:$E,Y314,1),IF(Y314="월계","",IF(Y314="누계",INDEX(월별누계!$F:$F,MATCH(출력월,월별누계!$A:$A,0),1),"")))</f>
        <v/>
      </c>
      <c r="T314" s="311"/>
      <c r="U314" s="311"/>
      <c r="V314" s="310"/>
      <c r="W314" s="1">
        <v>309</v>
      </c>
      <c r="X314" s="1" t="str">
        <f ca="1">IFERROR(MATCH(W314,회계장부!$N:$N,0),"N/A")</f>
        <v>N/A</v>
      </c>
      <c r="Y314" s="1" t="str">
        <f t="shared" ca="1" si="9"/>
        <v>N/A</v>
      </c>
      <c r="Z314" s="1" t="str">
        <f t="shared" ca="1" si="8"/>
        <v>X</v>
      </c>
    </row>
    <row r="315" spans="1:26" ht="20.100000000000001" customHeight="1">
      <c r="A315" s="298" t="str">
        <f ca="1">IF(X315="N/A","",MONTH(INDEX(회계장부!$A:$A,X315,1)))</f>
        <v/>
      </c>
      <c r="B315" s="299" t="str">
        <f ca="1">IF(X315="N/A","",DAY(INDEX(회계장부!$A:$A,X315,1)))</f>
        <v/>
      </c>
      <c r="C315" s="325" t="str">
        <f ca="1">IF(ISNUMBER(Y315),INDEX(회계장부!$B:$B,Y315,1),IF(Y315="N/A","",Y315))</f>
        <v/>
      </c>
      <c r="D315" s="326"/>
      <c r="E315" s="326"/>
      <c r="F315" s="326"/>
      <c r="G315" s="326"/>
      <c r="H315" s="326"/>
      <c r="I315" s="326"/>
      <c r="J315" s="327"/>
      <c r="K315" s="307" t="str">
        <f ca="1">IF(ISNUMBER(Y315),TEXT(INDEX(회계장부!$C:$C,Y315,1),"#,###"),IF(Y315="월계",INDEX(월별누계!$B:$B,MATCH(출력월,월별누계!$A:$A,0),1),IF(Y315="누계",INDEX(월별누계!$D:$D,MATCH(출력월,월별누계!$A:$A,0),1),"")))</f>
        <v/>
      </c>
      <c r="L315" s="308"/>
      <c r="M315" s="308"/>
      <c r="N315" s="309"/>
      <c r="O315" s="310" t="str">
        <f ca="1">IF(ISNUMBER(Y315),TEXT(INDEX(회계장부!$D:$D,Y315,1),"#,####"),IF(Y315="월계",INDEX(월별누계!$C:$C,MATCH(출력월,월별누계!$A:$A,0),1),IF(Y315="누계",INDEX(월별누계!$E:$E,MATCH(출력월,월별누계!$A:$A,0),1),"")))</f>
        <v/>
      </c>
      <c r="P315" s="308"/>
      <c r="Q315" s="308"/>
      <c r="R315" s="309"/>
      <c r="S315" s="311" t="str">
        <f ca="1">IF(ISNUMBER(Y315),INDEX(회계장부!$E:$E,Y315,1),IF(Y315="월계","",IF(Y315="누계",INDEX(월별누계!$F:$F,MATCH(출력월,월별누계!$A:$A,0),1),"")))</f>
        <v/>
      </c>
      <c r="T315" s="311"/>
      <c r="U315" s="311"/>
      <c r="V315" s="310"/>
      <c r="W315" s="1">
        <v>310</v>
      </c>
      <c r="X315" s="1" t="str">
        <f ca="1">IFERROR(MATCH(W315,회계장부!$N:$N,0),"N/A")</f>
        <v>N/A</v>
      </c>
      <c r="Y315" s="1" t="str">
        <f t="shared" ca="1" si="9"/>
        <v>N/A</v>
      </c>
      <c r="Z315" s="1" t="str">
        <f t="shared" ca="1" si="8"/>
        <v>X</v>
      </c>
    </row>
    <row r="316" spans="1:26" ht="20.100000000000001" customHeight="1">
      <c r="A316" s="298" t="str">
        <f ca="1">IF(X316="N/A","",MONTH(INDEX(회계장부!$A:$A,X316,1)))</f>
        <v/>
      </c>
      <c r="B316" s="299" t="str">
        <f ca="1">IF(X316="N/A","",DAY(INDEX(회계장부!$A:$A,X316,1)))</f>
        <v/>
      </c>
      <c r="C316" s="325" t="str">
        <f ca="1">IF(ISNUMBER(Y316),INDEX(회계장부!$B:$B,Y316,1),IF(Y316="N/A","",Y316))</f>
        <v/>
      </c>
      <c r="D316" s="326"/>
      <c r="E316" s="326"/>
      <c r="F316" s="326"/>
      <c r="G316" s="326"/>
      <c r="H316" s="326"/>
      <c r="I316" s="326"/>
      <c r="J316" s="327"/>
      <c r="K316" s="307" t="str">
        <f ca="1">IF(ISNUMBER(Y316),TEXT(INDEX(회계장부!$C:$C,Y316,1),"#,###"),IF(Y316="월계",INDEX(월별누계!$B:$B,MATCH(출력월,월별누계!$A:$A,0),1),IF(Y316="누계",INDEX(월별누계!$D:$D,MATCH(출력월,월별누계!$A:$A,0),1),"")))</f>
        <v/>
      </c>
      <c r="L316" s="308"/>
      <c r="M316" s="308"/>
      <c r="N316" s="309"/>
      <c r="O316" s="310" t="str">
        <f ca="1">IF(ISNUMBER(Y316),TEXT(INDEX(회계장부!$D:$D,Y316,1),"#,####"),IF(Y316="월계",INDEX(월별누계!$C:$C,MATCH(출력월,월별누계!$A:$A,0),1),IF(Y316="누계",INDEX(월별누계!$E:$E,MATCH(출력월,월별누계!$A:$A,0),1),"")))</f>
        <v/>
      </c>
      <c r="P316" s="308"/>
      <c r="Q316" s="308"/>
      <c r="R316" s="309"/>
      <c r="S316" s="311" t="str">
        <f ca="1">IF(ISNUMBER(Y316),INDEX(회계장부!$E:$E,Y316,1),IF(Y316="월계","",IF(Y316="누계",INDEX(월별누계!$F:$F,MATCH(출력월,월별누계!$A:$A,0),1),"")))</f>
        <v/>
      </c>
      <c r="T316" s="311"/>
      <c r="U316" s="311"/>
      <c r="V316" s="310"/>
      <c r="W316" s="1">
        <v>311</v>
      </c>
      <c r="X316" s="1" t="str">
        <f ca="1">IFERROR(MATCH(W316,회계장부!$N:$N,0),"N/A")</f>
        <v>N/A</v>
      </c>
      <c r="Y316" s="1" t="str">
        <f t="shared" ca="1" si="9"/>
        <v>N/A</v>
      </c>
      <c r="Z316" s="1" t="str">
        <f t="shared" ca="1" si="8"/>
        <v>X</v>
      </c>
    </row>
    <row r="317" spans="1:26" ht="20.100000000000001" customHeight="1">
      <c r="A317" s="298" t="str">
        <f ca="1">IF(X317="N/A","",MONTH(INDEX(회계장부!$A:$A,X317,1)))</f>
        <v/>
      </c>
      <c r="B317" s="299" t="str">
        <f ca="1">IF(X317="N/A","",DAY(INDEX(회계장부!$A:$A,X317,1)))</f>
        <v/>
      </c>
      <c r="C317" s="325" t="str">
        <f ca="1">IF(ISNUMBER(Y317),INDEX(회계장부!$B:$B,Y317,1),IF(Y317="N/A","",Y317))</f>
        <v/>
      </c>
      <c r="D317" s="326"/>
      <c r="E317" s="326"/>
      <c r="F317" s="326"/>
      <c r="G317" s="326"/>
      <c r="H317" s="326"/>
      <c r="I317" s="326"/>
      <c r="J317" s="327"/>
      <c r="K317" s="307" t="str">
        <f ca="1">IF(ISNUMBER(Y317),TEXT(INDEX(회계장부!$C:$C,Y317,1),"#,###"),IF(Y317="월계",INDEX(월별누계!$B:$B,MATCH(출력월,월별누계!$A:$A,0),1),IF(Y317="누계",INDEX(월별누계!$D:$D,MATCH(출력월,월별누계!$A:$A,0),1),"")))</f>
        <v/>
      </c>
      <c r="L317" s="308"/>
      <c r="M317" s="308"/>
      <c r="N317" s="309"/>
      <c r="O317" s="310" t="str">
        <f ca="1">IF(ISNUMBER(Y317),TEXT(INDEX(회계장부!$D:$D,Y317,1),"#,####"),IF(Y317="월계",INDEX(월별누계!$C:$C,MATCH(출력월,월별누계!$A:$A,0),1),IF(Y317="누계",INDEX(월별누계!$E:$E,MATCH(출력월,월별누계!$A:$A,0),1),"")))</f>
        <v/>
      </c>
      <c r="P317" s="308"/>
      <c r="Q317" s="308"/>
      <c r="R317" s="309"/>
      <c r="S317" s="311" t="str">
        <f ca="1">IF(ISNUMBER(Y317),INDEX(회계장부!$E:$E,Y317,1),IF(Y317="월계","",IF(Y317="누계",INDEX(월별누계!$F:$F,MATCH(출력월,월별누계!$A:$A,0),1),"")))</f>
        <v/>
      </c>
      <c r="T317" s="311"/>
      <c r="U317" s="311"/>
      <c r="V317" s="310"/>
      <c r="W317" s="1">
        <v>312</v>
      </c>
      <c r="X317" s="1" t="str">
        <f ca="1">IFERROR(MATCH(W317,회계장부!$N:$N,0),"N/A")</f>
        <v>N/A</v>
      </c>
      <c r="Y317" s="1" t="str">
        <f t="shared" ca="1" si="9"/>
        <v>N/A</v>
      </c>
      <c r="Z317" s="1" t="str">
        <f t="shared" ca="1" si="8"/>
        <v>X</v>
      </c>
    </row>
    <row r="318" spans="1:26" ht="20.100000000000001" customHeight="1">
      <c r="A318" s="298" t="str">
        <f ca="1">IF(X318="N/A","",MONTH(INDEX(회계장부!$A:$A,X318,1)))</f>
        <v/>
      </c>
      <c r="B318" s="299" t="str">
        <f ca="1">IF(X318="N/A","",DAY(INDEX(회계장부!$A:$A,X318,1)))</f>
        <v/>
      </c>
      <c r="C318" s="325" t="str">
        <f ca="1">IF(ISNUMBER(Y318),INDEX(회계장부!$B:$B,Y318,1),IF(Y318="N/A","",Y318))</f>
        <v/>
      </c>
      <c r="D318" s="326"/>
      <c r="E318" s="326"/>
      <c r="F318" s="326"/>
      <c r="G318" s="326"/>
      <c r="H318" s="326"/>
      <c r="I318" s="326"/>
      <c r="J318" s="327"/>
      <c r="K318" s="307" t="str">
        <f ca="1">IF(ISNUMBER(Y318),TEXT(INDEX(회계장부!$C:$C,Y318,1),"#,###"),IF(Y318="월계",INDEX(월별누계!$B:$B,MATCH(출력월,월별누계!$A:$A,0),1),IF(Y318="누계",INDEX(월별누계!$D:$D,MATCH(출력월,월별누계!$A:$A,0),1),"")))</f>
        <v/>
      </c>
      <c r="L318" s="308"/>
      <c r="M318" s="308"/>
      <c r="N318" s="309"/>
      <c r="O318" s="310" t="str">
        <f ca="1">IF(ISNUMBER(Y318),TEXT(INDEX(회계장부!$D:$D,Y318,1),"#,####"),IF(Y318="월계",INDEX(월별누계!$C:$C,MATCH(출력월,월별누계!$A:$A,0),1),IF(Y318="누계",INDEX(월별누계!$E:$E,MATCH(출력월,월별누계!$A:$A,0),1),"")))</f>
        <v/>
      </c>
      <c r="P318" s="308"/>
      <c r="Q318" s="308"/>
      <c r="R318" s="309"/>
      <c r="S318" s="311" t="str">
        <f ca="1">IF(ISNUMBER(Y318),INDEX(회계장부!$E:$E,Y318,1),IF(Y318="월계","",IF(Y318="누계",INDEX(월별누계!$F:$F,MATCH(출력월,월별누계!$A:$A,0),1),"")))</f>
        <v/>
      </c>
      <c r="T318" s="311"/>
      <c r="U318" s="311"/>
      <c r="V318" s="310"/>
      <c r="W318" s="1">
        <v>313</v>
      </c>
      <c r="X318" s="1" t="str">
        <f ca="1">IFERROR(MATCH(W318,회계장부!$N:$N,0),"N/A")</f>
        <v>N/A</v>
      </c>
      <c r="Y318" s="1" t="str">
        <f t="shared" ca="1" si="9"/>
        <v>N/A</v>
      </c>
      <c r="Z318" s="1" t="str">
        <f t="shared" ca="1" si="8"/>
        <v>X</v>
      </c>
    </row>
    <row r="319" spans="1:26" ht="20.100000000000001" customHeight="1">
      <c r="A319" s="298" t="str">
        <f ca="1">IF(X319="N/A","",MONTH(INDEX(회계장부!$A:$A,X319,1)))</f>
        <v/>
      </c>
      <c r="B319" s="299" t="str">
        <f ca="1">IF(X319="N/A","",DAY(INDEX(회계장부!$A:$A,X319,1)))</f>
        <v/>
      </c>
      <c r="C319" s="325" t="str">
        <f ca="1">IF(ISNUMBER(Y319),INDEX(회계장부!$B:$B,Y319,1),IF(Y319="N/A","",Y319))</f>
        <v/>
      </c>
      <c r="D319" s="326"/>
      <c r="E319" s="326"/>
      <c r="F319" s="326"/>
      <c r="G319" s="326"/>
      <c r="H319" s="326"/>
      <c r="I319" s="326"/>
      <c r="J319" s="327"/>
      <c r="K319" s="307" t="str">
        <f ca="1">IF(ISNUMBER(Y319),TEXT(INDEX(회계장부!$C:$C,Y319,1),"#,###"),IF(Y319="월계",INDEX(월별누계!$B:$B,MATCH(출력월,월별누계!$A:$A,0),1),IF(Y319="누계",INDEX(월별누계!$D:$D,MATCH(출력월,월별누계!$A:$A,0),1),"")))</f>
        <v/>
      </c>
      <c r="L319" s="308"/>
      <c r="M319" s="308"/>
      <c r="N319" s="309"/>
      <c r="O319" s="310" t="str">
        <f ca="1">IF(ISNUMBER(Y319),TEXT(INDEX(회계장부!$D:$D,Y319,1),"#,####"),IF(Y319="월계",INDEX(월별누계!$C:$C,MATCH(출력월,월별누계!$A:$A,0),1),IF(Y319="누계",INDEX(월별누계!$E:$E,MATCH(출력월,월별누계!$A:$A,0),1),"")))</f>
        <v/>
      </c>
      <c r="P319" s="308"/>
      <c r="Q319" s="308"/>
      <c r="R319" s="309"/>
      <c r="S319" s="311" t="str">
        <f ca="1">IF(ISNUMBER(Y319),INDEX(회계장부!$E:$E,Y319,1),IF(Y319="월계","",IF(Y319="누계",INDEX(월별누계!$F:$F,MATCH(출력월,월별누계!$A:$A,0),1),"")))</f>
        <v/>
      </c>
      <c r="T319" s="311"/>
      <c r="U319" s="311"/>
      <c r="V319" s="310"/>
      <c r="W319" s="1">
        <v>314</v>
      </c>
      <c r="X319" s="1" t="str">
        <f ca="1">IFERROR(MATCH(W319,회계장부!$N:$N,0),"N/A")</f>
        <v>N/A</v>
      </c>
      <c r="Y319" s="1" t="str">
        <f t="shared" ca="1" si="9"/>
        <v>N/A</v>
      </c>
      <c r="Z319" s="1" t="str">
        <f t="shared" ca="1" si="8"/>
        <v>X</v>
      </c>
    </row>
    <row r="320" spans="1:26" ht="20.100000000000001" customHeight="1">
      <c r="A320" s="298" t="str">
        <f ca="1">IF(X320="N/A","",MONTH(INDEX(회계장부!$A:$A,X320,1)))</f>
        <v/>
      </c>
      <c r="B320" s="299" t="str">
        <f ca="1">IF(X320="N/A","",DAY(INDEX(회계장부!$A:$A,X320,1)))</f>
        <v/>
      </c>
      <c r="C320" s="325" t="str">
        <f ca="1">IF(ISNUMBER(Y320),INDEX(회계장부!$B:$B,Y320,1),IF(Y320="N/A","",Y320))</f>
        <v/>
      </c>
      <c r="D320" s="326"/>
      <c r="E320" s="326"/>
      <c r="F320" s="326"/>
      <c r="G320" s="326"/>
      <c r="H320" s="326"/>
      <c r="I320" s="326"/>
      <c r="J320" s="327"/>
      <c r="K320" s="307" t="str">
        <f ca="1">IF(ISNUMBER(Y320),TEXT(INDEX(회계장부!$C:$C,Y320,1),"#,###"),IF(Y320="월계",INDEX(월별누계!$B:$B,MATCH(출력월,월별누계!$A:$A,0),1),IF(Y320="누계",INDEX(월별누계!$D:$D,MATCH(출력월,월별누계!$A:$A,0),1),"")))</f>
        <v/>
      </c>
      <c r="L320" s="308"/>
      <c r="M320" s="308"/>
      <c r="N320" s="309"/>
      <c r="O320" s="310" t="str">
        <f ca="1">IF(ISNUMBER(Y320),TEXT(INDEX(회계장부!$D:$D,Y320,1),"#,####"),IF(Y320="월계",INDEX(월별누계!$C:$C,MATCH(출력월,월별누계!$A:$A,0),1),IF(Y320="누계",INDEX(월별누계!$E:$E,MATCH(출력월,월별누계!$A:$A,0),1),"")))</f>
        <v/>
      </c>
      <c r="P320" s="308"/>
      <c r="Q320" s="308"/>
      <c r="R320" s="309"/>
      <c r="S320" s="311" t="str">
        <f ca="1">IF(ISNUMBER(Y320),INDEX(회계장부!$E:$E,Y320,1),IF(Y320="월계","",IF(Y320="누계",INDEX(월별누계!$F:$F,MATCH(출력월,월별누계!$A:$A,0),1),"")))</f>
        <v/>
      </c>
      <c r="T320" s="311"/>
      <c r="U320" s="311"/>
      <c r="V320" s="310"/>
      <c r="W320" s="1">
        <v>315</v>
      </c>
      <c r="X320" s="1" t="str">
        <f ca="1">IFERROR(MATCH(W320,회계장부!$N:$N,0),"N/A")</f>
        <v>N/A</v>
      </c>
      <c r="Y320" s="1" t="str">
        <f t="shared" ca="1" si="9"/>
        <v>N/A</v>
      </c>
      <c r="Z320" s="1" t="str">
        <f t="shared" ca="1" si="8"/>
        <v>X</v>
      </c>
    </row>
    <row r="321" spans="1:26" ht="20.100000000000001" customHeight="1">
      <c r="A321" s="298" t="str">
        <f ca="1">IF(X321="N/A","",MONTH(INDEX(회계장부!$A:$A,X321,1)))</f>
        <v/>
      </c>
      <c r="B321" s="299" t="str">
        <f ca="1">IF(X321="N/A","",DAY(INDEX(회계장부!$A:$A,X321,1)))</f>
        <v/>
      </c>
      <c r="C321" s="325" t="str">
        <f ca="1">IF(ISNUMBER(Y321),INDEX(회계장부!$B:$B,Y321,1),IF(Y321="N/A","",Y321))</f>
        <v/>
      </c>
      <c r="D321" s="326"/>
      <c r="E321" s="326"/>
      <c r="F321" s="326"/>
      <c r="G321" s="326"/>
      <c r="H321" s="326"/>
      <c r="I321" s="326"/>
      <c r="J321" s="327"/>
      <c r="K321" s="307" t="str">
        <f ca="1">IF(ISNUMBER(Y321),TEXT(INDEX(회계장부!$C:$C,Y321,1),"#,###"),IF(Y321="월계",INDEX(월별누계!$B:$B,MATCH(출력월,월별누계!$A:$A,0),1),IF(Y321="누계",INDEX(월별누계!$D:$D,MATCH(출력월,월별누계!$A:$A,0),1),"")))</f>
        <v/>
      </c>
      <c r="L321" s="308"/>
      <c r="M321" s="308"/>
      <c r="N321" s="309"/>
      <c r="O321" s="310" t="str">
        <f ca="1">IF(ISNUMBER(Y321),TEXT(INDEX(회계장부!$D:$D,Y321,1),"#,####"),IF(Y321="월계",INDEX(월별누계!$C:$C,MATCH(출력월,월별누계!$A:$A,0),1),IF(Y321="누계",INDEX(월별누계!$E:$E,MATCH(출력월,월별누계!$A:$A,0),1),"")))</f>
        <v/>
      </c>
      <c r="P321" s="308"/>
      <c r="Q321" s="308"/>
      <c r="R321" s="309"/>
      <c r="S321" s="311" t="str">
        <f ca="1">IF(ISNUMBER(Y321),INDEX(회계장부!$E:$E,Y321,1),IF(Y321="월계","",IF(Y321="누계",INDEX(월별누계!$F:$F,MATCH(출력월,월별누계!$A:$A,0),1),"")))</f>
        <v/>
      </c>
      <c r="T321" s="311"/>
      <c r="U321" s="311"/>
      <c r="V321" s="310"/>
      <c r="W321" s="1">
        <v>316</v>
      </c>
      <c r="X321" s="1" t="str">
        <f ca="1">IFERROR(MATCH(W321,회계장부!$N:$N,0),"N/A")</f>
        <v>N/A</v>
      </c>
      <c r="Y321" s="1" t="str">
        <f t="shared" ca="1" si="9"/>
        <v>N/A</v>
      </c>
      <c r="Z321" s="1" t="str">
        <f t="shared" ca="1" si="8"/>
        <v>X</v>
      </c>
    </row>
    <row r="322" spans="1:26" ht="20.100000000000001" customHeight="1">
      <c r="A322" s="298" t="str">
        <f ca="1">IF(X322="N/A","",MONTH(INDEX(회계장부!$A:$A,X322,1)))</f>
        <v/>
      </c>
      <c r="B322" s="299" t="str">
        <f ca="1">IF(X322="N/A","",DAY(INDEX(회계장부!$A:$A,X322,1)))</f>
        <v/>
      </c>
      <c r="C322" s="325" t="str">
        <f ca="1">IF(ISNUMBER(Y322),INDEX(회계장부!$B:$B,Y322,1),IF(Y322="N/A","",Y322))</f>
        <v/>
      </c>
      <c r="D322" s="326"/>
      <c r="E322" s="326"/>
      <c r="F322" s="326"/>
      <c r="G322" s="326"/>
      <c r="H322" s="326"/>
      <c r="I322" s="326"/>
      <c r="J322" s="327"/>
      <c r="K322" s="307" t="str">
        <f ca="1">IF(ISNUMBER(Y322),TEXT(INDEX(회계장부!$C:$C,Y322,1),"#,###"),IF(Y322="월계",INDEX(월별누계!$B:$B,MATCH(출력월,월별누계!$A:$A,0),1),IF(Y322="누계",INDEX(월별누계!$D:$D,MATCH(출력월,월별누계!$A:$A,0),1),"")))</f>
        <v/>
      </c>
      <c r="L322" s="308"/>
      <c r="M322" s="308"/>
      <c r="N322" s="309"/>
      <c r="O322" s="310" t="str">
        <f ca="1">IF(ISNUMBER(Y322),TEXT(INDEX(회계장부!$D:$D,Y322,1),"#,####"),IF(Y322="월계",INDEX(월별누계!$C:$C,MATCH(출력월,월별누계!$A:$A,0),1),IF(Y322="누계",INDEX(월별누계!$E:$E,MATCH(출력월,월별누계!$A:$A,0),1),"")))</f>
        <v/>
      </c>
      <c r="P322" s="308"/>
      <c r="Q322" s="308"/>
      <c r="R322" s="309"/>
      <c r="S322" s="311" t="str">
        <f ca="1">IF(ISNUMBER(Y322),INDEX(회계장부!$E:$E,Y322,1),IF(Y322="월계","",IF(Y322="누계",INDEX(월별누계!$F:$F,MATCH(출력월,월별누계!$A:$A,0),1),"")))</f>
        <v/>
      </c>
      <c r="T322" s="311"/>
      <c r="U322" s="311"/>
      <c r="V322" s="310"/>
      <c r="W322" s="1">
        <v>317</v>
      </c>
      <c r="X322" s="1" t="str">
        <f ca="1">IFERROR(MATCH(W322,회계장부!$N:$N,0),"N/A")</f>
        <v>N/A</v>
      </c>
      <c r="Y322" s="1" t="str">
        <f t="shared" ca="1" si="9"/>
        <v>N/A</v>
      </c>
      <c r="Z322" s="1" t="str">
        <f t="shared" ca="1" si="8"/>
        <v>X</v>
      </c>
    </row>
    <row r="323" spans="1:26" ht="20.100000000000001" customHeight="1">
      <c r="A323" s="298" t="str">
        <f ca="1">IF(X323="N/A","",MONTH(INDEX(회계장부!$A:$A,X323,1)))</f>
        <v/>
      </c>
      <c r="B323" s="299" t="str">
        <f ca="1">IF(X323="N/A","",DAY(INDEX(회계장부!$A:$A,X323,1)))</f>
        <v/>
      </c>
      <c r="C323" s="325" t="str">
        <f ca="1">IF(ISNUMBER(Y323),INDEX(회계장부!$B:$B,Y323,1),IF(Y323="N/A","",Y323))</f>
        <v/>
      </c>
      <c r="D323" s="326"/>
      <c r="E323" s="326"/>
      <c r="F323" s="326"/>
      <c r="G323" s="326"/>
      <c r="H323" s="326"/>
      <c r="I323" s="326"/>
      <c r="J323" s="327"/>
      <c r="K323" s="307" t="str">
        <f ca="1">IF(ISNUMBER(Y323),TEXT(INDEX(회계장부!$C:$C,Y323,1),"#,###"),IF(Y323="월계",INDEX(월별누계!$B:$B,MATCH(출력월,월별누계!$A:$A,0),1),IF(Y323="누계",INDEX(월별누계!$D:$D,MATCH(출력월,월별누계!$A:$A,0),1),"")))</f>
        <v/>
      </c>
      <c r="L323" s="308"/>
      <c r="M323" s="308"/>
      <c r="N323" s="309"/>
      <c r="O323" s="310" t="str">
        <f ca="1">IF(ISNUMBER(Y323),TEXT(INDEX(회계장부!$D:$D,Y323,1),"#,####"),IF(Y323="월계",INDEX(월별누계!$C:$C,MATCH(출력월,월별누계!$A:$A,0),1),IF(Y323="누계",INDEX(월별누계!$E:$E,MATCH(출력월,월별누계!$A:$A,0),1),"")))</f>
        <v/>
      </c>
      <c r="P323" s="308"/>
      <c r="Q323" s="308"/>
      <c r="R323" s="309"/>
      <c r="S323" s="311" t="str">
        <f ca="1">IF(ISNUMBER(Y323),INDEX(회계장부!$E:$E,Y323,1),IF(Y323="월계","",IF(Y323="누계",INDEX(월별누계!$F:$F,MATCH(출력월,월별누계!$A:$A,0),1),"")))</f>
        <v/>
      </c>
      <c r="T323" s="311"/>
      <c r="U323" s="311"/>
      <c r="V323" s="310"/>
      <c r="W323" s="1">
        <v>318</v>
      </c>
      <c r="X323" s="1" t="str">
        <f ca="1">IFERROR(MATCH(W323,회계장부!$N:$N,0),"N/A")</f>
        <v>N/A</v>
      </c>
      <c r="Y323" s="1" t="str">
        <f t="shared" ca="1" si="9"/>
        <v>N/A</v>
      </c>
      <c r="Z323" s="1" t="str">
        <f t="shared" ca="1" si="8"/>
        <v>X</v>
      </c>
    </row>
    <row r="324" spans="1:26" ht="20.100000000000001" customHeight="1">
      <c r="A324" s="298" t="str">
        <f ca="1">IF(X324="N/A","",MONTH(INDEX(회계장부!$A:$A,X324,1)))</f>
        <v/>
      </c>
      <c r="B324" s="299" t="str">
        <f ca="1">IF(X324="N/A","",DAY(INDEX(회계장부!$A:$A,X324,1)))</f>
        <v/>
      </c>
      <c r="C324" s="325" t="str">
        <f ca="1">IF(ISNUMBER(Y324),INDEX(회계장부!$B:$B,Y324,1),IF(Y324="N/A","",Y324))</f>
        <v/>
      </c>
      <c r="D324" s="326"/>
      <c r="E324" s="326"/>
      <c r="F324" s="326"/>
      <c r="G324" s="326"/>
      <c r="H324" s="326"/>
      <c r="I324" s="326"/>
      <c r="J324" s="327"/>
      <c r="K324" s="307" t="str">
        <f ca="1">IF(ISNUMBER(Y324),TEXT(INDEX(회계장부!$C:$C,Y324,1),"#,###"),IF(Y324="월계",INDEX(월별누계!$B:$B,MATCH(출력월,월별누계!$A:$A,0),1),IF(Y324="누계",INDEX(월별누계!$D:$D,MATCH(출력월,월별누계!$A:$A,0),1),"")))</f>
        <v/>
      </c>
      <c r="L324" s="308"/>
      <c r="M324" s="308"/>
      <c r="N324" s="309"/>
      <c r="O324" s="310" t="str">
        <f ca="1">IF(ISNUMBER(Y324),TEXT(INDEX(회계장부!$D:$D,Y324,1),"#,####"),IF(Y324="월계",INDEX(월별누계!$C:$C,MATCH(출력월,월별누계!$A:$A,0),1),IF(Y324="누계",INDEX(월별누계!$E:$E,MATCH(출력월,월별누계!$A:$A,0),1),"")))</f>
        <v/>
      </c>
      <c r="P324" s="308"/>
      <c r="Q324" s="308"/>
      <c r="R324" s="309"/>
      <c r="S324" s="311" t="str">
        <f ca="1">IF(ISNUMBER(Y324),INDEX(회계장부!$E:$E,Y324,1),IF(Y324="월계","",IF(Y324="누계",INDEX(월별누계!$F:$F,MATCH(출력월,월별누계!$A:$A,0),1),"")))</f>
        <v/>
      </c>
      <c r="T324" s="311"/>
      <c r="U324" s="311"/>
      <c r="V324" s="310"/>
      <c r="W324" s="1">
        <v>319</v>
      </c>
      <c r="X324" s="1" t="str">
        <f ca="1">IFERROR(MATCH(W324,회계장부!$N:$N,0),"N/A")</f>
        <v>N/A</v>
      </c>
      <c r="Y324" s="1" t="str">
        <f t="shared" ca="1" si="9"/>
        <v>N/A</v>
      </c>
      <c r="Z324" s="1" t="str">
        <f t="shared" ca="1" si="8"/>
        <v>X</v>
      </c>
    </row>
    <row r="325" spans="1:26" ht="20.100000000000001" customHeight="1">
      <c r="A325" s="298" t="str">
        <f ca="1">IF(X325="N/A","",MONTH(INDEX(회계장부!$A:$A,X325,1)))</f>
        <v/>
      </c>
      <c r="B325" s="299" t="str">
        <f ca="1">IF(X325="N/A","",DAY(INDEX(회계장부!$A:$A,X325,1)))</f>
        <v/>
      </c>
      <c r="C325" s="325" t="str">
        <f ca="1">IF(ISNUMBER(Y325),INDEX(회계장부!$B:$B,Y325,1),IF(Y325="N/A","",Y325))</f>
        <v/>
      </c>
      <c r="D325" s="326"/>
      <c r="E325" s="326"/>
      <c r="F325" s="326"/>
      <c r="G325" s="326"/>
      <c r="H325" s="326"/>
      <c r="I325" s="326"/>
      <c r="J325" s="327"/>
      <c r="K325" s="307" t="str">
        <f ca="1">IF(ISNUMBER(Y325),TEXT(INDEX(회계장부!$C:$C,Y325,1),"#,###"),IF(Y325="월계",INDEX(월별누계!$B:$B,MATCH(출력월,월별누계!$A:$A,0),1),IF(Y325="누계",INDEX(월별누계!$D:$D,MATCH(출력월,월별누계!$A:$A,0),1),"")))</f>
        <v/>
      </c>
      <c r="L325" s="308"/>
      <c r="M325" s="308"/>
      <c r="N325" s="309"/>
      <c r="O325" s="310" t="str">
        <f ca="1">IF(ISNUMBER(Y325),TEXT(INDEX(회계장부!$D:$D,Y325,1),"#,####"),IF(Y325="월계",INDEX(월별누계!$C:$C,MATCH(출력월,월별누계!$A:$A,0),1),IF(Y325="누계",INDEX(월별누계!$E:$E,MATCH(출력월,월별누계!$A:$A,0),1),"")))</f>
        <v/>
      </c>
      <c r="P325" s="308"/>
      <c r="Q325" s="308"/>
      <c r="R325" s="309"/>
      <c r="S325" s="311" t="str">
        <f ca="1">IF(ISNUMBER(Y325),INDEX(회계장부!$E:$E,Y325,1),IF(Y325="월계","",IF(Y325="누계",INDEX(월별누계!$F:$F,MATCH(출력월,월별누계!$A:$A,0),1),"")))</f>
        <v/>
      </c>
      <c r="T325" s="311"/>
      <c r="U325" s="311"/>
      <c r="V325" s="310"/>
      <c r="W325" s="1">
        <v>320</v>
      </c>
      <c r="X325" s="1" t="str">
        <f ca="1">IFERROR(MATCH(W325,회계장부!$N:$N,0),"N/A")</f>
        <v>N/A</v>
      </c>
      <c r="Y325" s="1" t="str">
        <f t="shared" ca="1" si="9"/>
        <v>N/A</v>
      </c>
      <c r="Z325" s="1" t="str">
        <f t="shared" ca="1" si="8"/>
        <v>X</v>
      </c>
    </row>
    <row r="326" spans="1:26" ht="20.100000000000001" customHeight="1">
      <c r="A326" s="298" t="str">
        <f ca="1">IF(X326="N/A","",MONTH(INDEX(회계장부!$A:$A,X326,1)))</f>
        <v/>
      </c>
      <c r="B326" s="299" t="str">
        <f ca="1">IF(X326="N/A","",DAY(INDEX(회계장부!$A:$A,X326,1)))</f>
        <v/>
      </c>
      <c r="C326" s="325" t="str">
        <f ca="1">IF(ISNUMBER(Y326),INDEX(회계장부!$B:$B,Y326,1),IF(Y326="N/A","",Y326))</f>
        <v/>
      </c>
      <c r="D326" s="326"/>
      <c r="E326" s="326"/>
      <c r="F326" s="326"/>
      <c r="G326" s="326"/>
      <c r="H326" s="326"/>
      <c r="I326" s="326"/>
      <c r="J326" s="327"/>
      <c r="K326" s="307" t="str">
        <f ca="1">IF(ISNUMBER(Y326),TEXT(INDEX(회계장부!$C:$C,Y326,1),"#,###"),IF(Y326="월계",INDEX(월별누계!$B:$B,MATCH(출력월,월별누계!$A:$A,0),1),IF(Y326="누계",INDEX(월별누계!$D:$D,MATCH(출력월,월별누계!$A:$A,0),1),"")))</f>
        <v/>
      </c>
      <c r="L326" s="308"/>
      <c r="M326" s="308"/>
      <c r="N326" s="309"/>
      <c r="O326" s="310" t="str">
        <f ca="1">IF(ISNUMBER(Y326),TEXT(INDEX(회계장부!$D:$D,Y326,1),"#,####"),IF(Y326="월계",INDEX(월별누계!$C:$C,MATCH(출력월,월별누계!$A:$A,0),1),IF(Y326="누계",INDEX(월별누계!$E:$E,MATCH(출력월,월별누계!$A:$A,0),1),"")))</f>
        <v/>
      </c>
      <c r="P326" s="308"/>
      <c r="Q326" s="308"/>
      <c r="R326" s="309"/>
      <c r="S326" s="311" t="str">
        <f ca="1">IF(ISNUMBER(Y326),INDEX(회계장부!$E:$E,Y326,1),IF(Y326="월계","",IF(Y326="누계",INDEX(월별누계!$F:$F,MATCH(출력월,월별누계!$A:$A,0),1),"")))</f>
        <v/>
      </c>
      <c r="T326" s="311"/>
      <c r="U326" s="311"/>
      <c r="V326" s="310"/>
      <c r="W326" s="1">
        <v>321</v>
      </c>
      <c r="X326" s="1" t="str">
        <f ca="1">IFERROR(MATCH(W326,회계장부!$N:$N,0),"N/A")</f>
        <v>N/A</v>
      </c>
      <c r="Y326" s="1" t="str">
        <f t="shared" ca="1" si="9"/>
        <v>N/A</v>
      </c>
      <c r="Z326" s="1" t="str">
        <f t="shared" ca="1" si="8"/>
        <v>X</v>
      </c>
    </row>
    <row r="327" spans="1:26" ht="20.100000000000001" customHeight="1">
      <c r="A327" s="298" t="str">
        <f ca="1">IF(X327="N/A","",MONTH(INDEX(회계장부!$A:$A,X327,1)))</f>
        <v/>
      </c>
      <c r="B327" s="299" t="str">
        <f ca="1">IF(X327="N/A","",DAY(INDEX(회계장부!$A:$A,X327,1)))</f>
        <v/>
      </c>
      <c r="C327" s="325" t="str">
        <f ca="1">IF(ISNUMBER(Y327),INDEX(회계장부!$B:$B,Y327,1),IF(Y327="N/A","",Y327))</f>
        <v/>
      </c>
      <c r="D327" s="326"/>
      <c r="E327" s="326"/>
      <c r="F327" s="326"/>
      <c r="G327" s="326"/>
      <c r="H327" s="326"/>
      <c r="I327" s="326"/>
      <c r="J327" s="327"/>
      <c r="K327" s="307" t="str">
        <f ca="1">IF(ISNUMBER(Y327),TEXT(INDEX(회계장부!$C:$C,Y327,1),"#,###"),IF(Y327="월계",INDEX(월별누계!$B:$B,MATCH(출력월,월별누계!$A:$A,0),1),IF(Y327="누계",INDEX(월별누계!$D:$D,MATCH(출력월,월별누계!$A:$A,0),1),"")))</f>
        <v/>
      </c>
      <c r="L327" s="308"/>
      <c r="M327" s="308"/>
      <c r="N327" s="309"/>
      <c r="O327" s="310" t="str">
        <f ca="1">IF(ISNUMBER(Y327),TEXT(INDEX(회계장부!$D:$D,Y327,1),"#,####"),IF(Y327="월계",INDEX(월별누계!$C:$C,MATCH(출력월,월별누계!$A:$A,0),1),IF(Y327="누계",INDEX(월별누계!$E:$E,MATCH(출력월,월별누계!$A:$A,0),1),"")))</f>
        <v/>
      </c>
      <c r="P327" s="308"/>
      <c r="Q327" s="308"/>
      <c r="R327" s="309"/>
      <c r="S327" s="311" t="str">
        <f ca="1">IF(ISNUMBER(Y327),INDEX(회계장부!$E:$E,Y327,1),IF(Y327="월계","",IF(Y327="누계",INDEX(월별누계!$F:$F,MATCH(출력월,월별누계!$A:$A,0),1),"")))</f>
        <v/>
      </c>
      <c r="T327" s="311"/>
      <c r="U327" s="311"/>
      <c r="V327" s="310"/>
      <c r="W327" s="1">
        <v>322</v>
      </c>
      <c r="X327" s="1" t="str">
        <f ca="1">IFERROR(MATCH(W327,회계장부!$N:$N,0),"N/A")</f>
        <v>N/A</v>
      </c>
      <c r="Y327" s="1" t="str">
        <f t="shared" ca="1" si="9"/>
        <v>N/A</v>
      </c>
      <c r="Z327" s="1" t="str">
        <f t="shared" ref="Z327:Z390" ca="1" si="10">IF(OR(ISNUMBER(Y327),Y327="월계",Y327="누계"),"O","X")</f>
        <v>X</v>
      </c>
    </row>
    <row r="328" spans="1:26" ht="20.100000000000001" customHeight="1">
      <c r="A328" s="298" t="str">
        <f ca="1">IF(X328="N/A","",MONTH(INDEX(회계장부!$A:$A,X328,1)))</f>
        <v/>
      </c>
      <c r="B328" s="299" t="str">
        <f ca="1">IF(X328="N/A","",DAY(INDEX(회계장부!$A:$A,X328,1)))</f>
        <v/>
      </c>
      <c r="C328" s="325" t="str">
        <f ca="1">IF(ISNUMBER(Y328),INDEX(회계장부!$B:$B,Y328,1),IF(Y328="N/A","",Y328))</f>
        <v/>
      </c>
      <c r="D328" s="326"/>
      <c r="E328" s="326"/>
      <c r="F328" s="326"/>
      <c r="G328" s="326"/>
      <c r="H328" s="326"/>
      <c r="I328" s="326"/>
      <c r="J328" s="327"/>
      <c r="K328" s="307" t="str">
        <f ca="1">IF(ISNUMBER(Y328),TEXT(INDEX(회계장부!$C:$C,Y328,1),"#,###"),IF(Y328="월계",INDEX(월별누계!$B:$B,MATCH(출력월,월별누계!$A:$A,0),1),IF(Y328="누계",INDEX(월별누계!$D:$D,MATCH(출력월,월별누계!$A:$A,0),1),"")))</f>
        <v/>
      </c>
      <c r="L328" s="308"/>
      <c r="M328" s="308"/>
      <c r="N328" s="309"/>
      <c r="O328" s="310" t="str">
        <f ca="1">IF(ISNUMBER(Y328),TEXT(INDEX(회계장부!$D:$D,Y328,1),"#,####"),IF(Y328="월계",INDEX(월별누계!$C:$C,MATCH(출력월,월별누계!$A:$A,0),1),IF(Y328="누계",INDEX(월별누계!$E:$E,MATCH(출력월,월별누계!$A:$A,0),1),"")))</f>
        <v/>
      </c>
      <c r="P328" s="308"/>
      <c r="Q328" s="308"/>
      <c r="R328" s="309"/>
      <c r="S328" s="311" t="str">
        <f ca="1">IF(ISNUMBER(Y328),INDEX(회계장부!$E:$E,Y328,1),IF(Y328="월계","",IF(Y328="누계",INDEX(월별누계!$F:$F,MATCH(출력월,월별누계!$A:$A,0),1),"")))</f>
        <v/>
      </c>
      <c r="T328" s="311"/>
      <c r="U328" s="311"/>
      <c r="V328" s="310"/>
      <c r="W328" s="1">
        <v>323</v>
      </c>
      <c r="X328" s="1" t="str">
        <f ca="1">IFERROR(MATCH(W328,회계장부!$N:$N,0),"N/A")</f>
        <v>N/A</v>
      </c>
      <c r="Y328" s="1" t="str">
        <f t="shared" ref="Y328:Y391" ca="1" si="11">IF(ISNUMBER(X328),X328,IF(X328="N/A",IF(ISNUMBER(X327),"월계",IF(Y327="월계","누계",X328))))</f>
        <v>N/A</v>
      </c>
      <c r="Z328" s="1" t="str">
        <f t="shared" ca="1" si="10"/>
        <v>X</v>
      </c>
    </row>
    <row r="329" spans="1:26" ht="20.100000000000001" customHeight="1">
      <c r="A329" s="298" t="str">
        <f ca="1">IF(X329="N/A","",MONTH(INDEX(회계장부!$A:$A,X329,1)))</f>
        <v/>
      </c>
      <c r="B329" s="299" t="str">
        <f ca="1">IF(X329="N/A","",DAY(INDEX(회계장부!$A:$A,X329,1)))</f>
        <v/>
      </c>
      <c r="C329" s="325" t="str">
        <f ca="1">IF(ISNUMBER(Y329),INDEX(회계장부!$B:$B,Y329,1),IF(Y329="N/A","",Y329))</f>
        <v/>
      </c>
      <c r="D329" s="326"/>
      <c r="E329" s="326"/>
      <c r="F329" s="326"/>
      <c r="G329" s="326"/>
      <c r="H329" s="326"/>
      <c r="I329" s="326"/>
      <c r="J329" s="327"/>
      <c r="K329" s="307" t="str">
        <f ca="1">IF(ISNUMBER(Y329),TEXT(INDEX(회계장부!$C:$C,Y329,1),"#,###"),IF(Y329="월계",INDEX(월별누계!$B:$B,MATCH(출력월,월별누계!$A:$A,0),1),IF(Y329="누계",INDEX(월별누계!$D:$D,MATCH(출력월,월별누계!$A:$A,0),1),"")))</f>
        <v/>
      </c>
      <c r="L329" s="308"/>
      <c r="M329" s="308"/>
      <c r="N329" s="309"/>
      <c r="O329" s="310" t="str">
        <f ca="1">IF(ISNUMBER(Y329),TEXT(INDEX(회계장부!$D:$D,Y329,1),"#,####"),IF(Y329="월계",INDEX(월별누계!$C:$C,MATCH(출력월,월별누계!$A:$A,0),1),IF(Y329="누계",INDEX(월별누계!$E:$E,MATCH(출력월,월별누계!$A:$A,0),1),"")))</f>
        <v/>
      </c>
      <c r="P329" s="308"/>
      <c r="Q329" s="308"/>
      <c r="R329" s="309"/>
      <c r="S329" s="311" t="str">
        <f ca="1">IF(ISNUMBER(Y329),INDEX(회계장부!$E:$E,Y329,1),IF(Y329="월계","",IF(Y329="누계",INDEX(월별누계!$F:$F,MATCH(출력월,월별누계!$A:$A,0),1),"")))</f>
        <v/>
      </c>
      <c r="T329" s="311"/>
      <c r="U329" s="311"/>
      <c r="V329" s="310"/>
      <c r="W329" s="1">
        <v>324</v>
      </c>
      <c r="X329" s="1" t="str">
        <f ca="1">IFERROR(MATCH(W329,회계장부!$N:$N,0),"N/A")</f>
        <v>N/A</v>
      </c>
      <c r="Y329" s="1" t="str">
        <f t="shared" ca="1" si="11"/>
        <v>N/A</v>
      </c>
      <c r="Z329" s="1" t="str">
        <f t="shared" ca="1" si="10"/>
        <v>X</v>
      </c>
    </row>
    <row r="330" spans="1:26" ht="20.100000000000001" customHeight="1">
      <c r="A330" s="298" t="str">
        <f ca="1">IF(X330="N/A","",MONTH(INDEX(회계장부!$A:$A,X330,1)))</f>
        <v/>
      </c>
      <c r="B330" s="299" t="str">
        <f ca="1">IF(X330="N/A","",DAY(INDEX(회계장부!$A:$A,X330,1)))</f>
        <v/>
      </c>
      <c r="C330" s="325" t="str">
        <f ca="1">IF(ISNUMBER(Y330),INDEX(회계장부!$B:$B,Y330,1),IF(Y330="N/A","",Y330))</f>
        <v/>
      </c>
      <c r="D330" s="326"/>
      <c r="E330" s="326"/>
      <c r="F330" s="326"/>
      <c r="G330" s="326"/>
      <c r="H330" s="326"/>
      <c r="I330" s="326"/>
      <c r="J330" s="327"/>
      <c r="K330" s="307" t="str">
        <f ca="1">IF(ISNUMBER(Y330),TEXT(INDEX(회계장부!$C:$C,Y330,1),"#,###"),IF(Y330="월계",INDEX(월별누계!$B:$B,MATCH(출력월,월별누계!$A:$A,0),1),IF(Y330="누계",INDEX(월별누계!$D:$D,MATCH(출력월,월별누계!$A:$A,0),1),"")))</f>
        <v/>
      </c>
      <c r="L330" s="308"/>
      <c r="M330" s="308"/>
      <c r="N330" s="309"/>
      <c r="O330" s="310" t="str">
        <f ca="1">IF(ISNUMBER(Y330),TEXT(INDEX(회계장부!$D:$D,Y330,1),"#,####"),IF(Y330="월계",INDEX(월별누계!$C:$C,MATCH(출력월,월별누계!$A:$A,0),1),IF(Y330="누계",INDEX(월별누계!$E:$E,MATCH(출력월,월별누계!$A:$A,0),1),"")))</f>
        <v/>
      </c>
      <c r="P330" s="308"/>
      <c r="Q330" s="308"/>
      <c r="R330" s="309"/>
      <c r="S330" s="311" t="str">
        <f ca="1">IF(ISNUMBER(Y330),INDEX(회계장부!$E:$E,Y330,1),IF(Y330="월계","",IF(Y330="누계",INDEX(월별누계!$F:$F,MATCH(출력월,월별누계!$A:$A,0),1),"")))</f>
        <v/>
      </c>
      <c r="T330" s="311"/>
      <c r="U330" s="311"/>
      <c r="V330" s="310"/>
      <c r="W330" s="1">
        <v>325</v>
      </c>
      <c r="X330" s="1" t="str">
        <f ca="1">IFERROR(MATCH(W330,회계장부!$N:$N,0),"N/A")</f>
        <v>N/A</v>
      </c>
      <c r="Y330" s="1" t="str">
        <f t="shared" ca="1" si="11"/>
        <v>N/A</v>
      </c>
      <c r="Z330" s="1" t="str">
        <f t="shared" ca="1" si="10"/>
        <v>X</v>
      </c>
    </row>
    <row r="331" spans="1:26" ht="20.100000000000001" customHeight="1">
      <c r="A331" s="298" t="str">
        <f ca="1">IF(X331="N/A","",MONTH(INDEX(회계장부!$A:$A,X331,1)))</f>
        <v/>
      </c>
      <c r="B331" s="299" t="str">
        <f ca="1">IF(X331="N/A","",DAY(INDEX(회계장부!$A:$A,X331,1)))</f>
        <v/>
      </c>
      <c r="C331" s="325" t="str">
        <f ca="1">IF(ISNUMBER(Y331),INDEX(회계장부!$B:$B,Y331,1),IF(Y331="N/A","",Y331))</f>
        <v/>
      </c>
      <c r="D331" s="326"/>
      <c r="E331" s="326"/>
      <c r="F331" s="326"/>
      <c r="G331" s="326"/>
      <c r="H331" s="326"/>
      <c r="I331" s="326"/>
      <c r="J331" s="327"/>
      <c r="K331" s="307" t="str">
        <f ca="1">IF(ISNUMBER(Y331),TEXT(INDEX(회계장부!$C:$C,Y331,1),"#,###"),IF(Y331="월계",INDEX(월별누계!$B:$B,MATCH(출력월,월별누계!$A:$A,0),1),IF(Y331="누계",INDEX(월별누계!$D:$D,MATCH(출력월,월별누계!$A:$A,0),1),"")))</f>
        <v/>
      </c>
      <c r="L331" s="308"/>
      <c r="M331" s="308"/>
      <c r="N331" s="309"/>
      <c r="O331" s="310" t="str">
        <f ca="1">IF(ISNUMBER(Y331),TEXT(INDEX(회계장부!$D:$D,Y331,1),"#,####"),IF(Y331="월계",INDEX(월별누계!$C:$C,MATCH(출력월,월별누계!$A:$A,0),1),IF(Y331="누계",INDEX(월별누계!$E:$E,MATCH(출력월,월별누계!$A:$A,0),1),"")))</f>
        <v/>
      </c>
      <c r="P331" s="308"/>
      <c r="Q331" s="308"/>
      <c r="R331" s="309"/>
      <c r="S331" s="311" t="str">
        <f ca="1">IF(ISNUMBER(Y331),INDEX(회계장부!$E:$E,Y331,1),IF(Y331="월계","",IF(Y331="누계",INDEX(월별누계!$F:$F,MATCH(출력월,월별누계!$A:$A,0),1),"")))</f>
        <v/>
      </c>
      <c r="T331" s="311"/>
      <c r="U331" s="311"/>
      <c r="V331" s="310"/>
      <c r="W331" s="1">
        <v>326</v>
      </c>
      <c r="X331" s="1" t="str">
        <f ca="1">IFERROR(MATCH(W331,회계장부!$N:$N,0),"N/A")</f>
        <v>N/A</v>
      </c>
      <c r="Y331" s="1" t="str">
        <f t="shared" ca="1" si="11"/>
        <v>N/A</v>
      </c>
      <c r="Z331" s="1" t="str">
        <f t="shared" ca="1" si="10"/>
        <v>X</v>
      </c>
    </row>
    <row r="332" spans="1:26" ht="20.100000000000001" customHeight="1">
      <c r="A332" s="298" t="str">
        <f ca="1">IF(X332="N/A","",MONTH(INDEX(회계장부!$A:$A,X332,1)))</f>
        <v/>
      </c>
      <c r="B332" s="299" t="str">
        <f ca="1">IF(X332="N/A","",DAY(INDEX(회계장부!$A:$A,X332,1)))</f>
        <v/>
      </c>
      <c r="C332" s="325" t="str">
        <f ca="1">IF(ISNUMBER(Y332),INDEX(회계장부!$B:$B,Y332,1),IF(Y332="N/A","",Y332))</f>
        <v/>
      </c>
      <c r="D332" s="326"/>
      <c r="E332" s="326"/>
      <c r="F332" s="326"/>
      <c r="G332" s="326"/>
      <c r="H332" s="326"/>
      <c r="I332" s="326"/>
      <c r="J332" s="327"/>
      <c r="K332" s="307" t="str">
        <f ca="1">IF(ISNUMBER(Y332),TEXT(INDEX(회계장부!$C:$C,Y332,1),"#,###"),IF(Y332="월계",INDEX(월별누계!$B:$B,MATCH(출력월,월별누계!$A:$A,0),1),IF(Y332="누계",INDEX(월별누계!$D:$D,MATCH(출력월,월별누계!$A:$A,0),1),"")))</f>
        <v/>
      </c>
      <c r="L332" s="308"/>
      <c r="M332" s="308"/>
      <c r="N332" s="309"/>
      <c r="O332" s="310" t="str">
        <f ca="1">IF(ISNUMBER(Y332),TEXT(INDEX(회계장부!$D:$D,Y332,1),"#,####"),IF(Y332="월계",INDEX(월별누계!$C:$C,MATCH(출력월,월별누계!$A:$A,0),1),IF(Y332="누계",INDEX(월별누계!$E:$E,MATCH(출력월,월별누계!$A:$A,0),1),"")))</f>
        <v/>
      </c>
      <c r="P332" s="308"/>
      <c r="Q332" s="308"/>
      <c r="R332" s="309"/>
      <c r="S332" s="311" t="str">
        <f ca="1">IF(ISNUMBER(Y332),INDEX(회계장부!$E:$E,Y332,1),IF(Y332="월계","",IF(Y332="누계",INDEX(월별누계!$F:$F,MATCH(출력월,월별누계!$A:$A,0),1),"")))</f>
        <v/>
      </c>
      <c r="T332" s="311"/>
      <c r="U332" s="311"/>
      <c r="V332" s="310"/>
      <c r="W332" s="1">
        <v>327</v>
      </c>
      <c r="X332" s="1" t="str">
        <f ca="1">IFERROR(MATCH(W332,회계장부!$N:$N,0),"N/A")</f>
        <v>N/A</v>
      </c>
      <c r="Y332" s="1" t="str">
        <f t="shared" ca="1" si="11"/>
        <v>N/A</v>
      </c>
      <c r="Z332" s="1" t="str">
        <f t="shared" ca="1" si="10"/>
        <v>X</v>
      </c>
    </row>
    <row r="333" spans="1:26" ht="20.100000000000001" customHeight="1">
      <c r="A333" s="298" t="str">
        <f ca="1">IF(X333="N/A","",MONTH(INDEX(회계장부!$A:$A,X333,1)))</f>
        <v/>
      </c>
      <c r="B333" s="299" t="str">
        <f ca="1">IF(X333="N/A","",DAY(INDEX(회계장부!$A:$A,X333,1)))</f>
        <v/>
      </c>
      <c r="C333" s="325" t="str">
        <f ca="1">IF(ISNUMBER(Y333),INDEX(회계장부!$B:$B,Y333,1),IF(Y333="N/A","",Y333))</f>
        <v/>
      </c>
      <c r="D333" s="326"/>
      <c r="E333" s="326"/>
      <c r="F333" s="326"/>
      <c r="G333" s="326"/>
      <c r="H333" s="326"/>
      <c r="I333" s="326"/>
      <c r="J333" s="327"/>
      <c r="K333" s="307" t="str">
        <f ca="1">IF(ISNUMBER(Y333),TEXT(INDEX(회계장부!$C:$C,Y333,1),"#,###"),IF(Y333="월계",INDEX(월별누계!$B:$B,MATCH(출력월,월별누계!$A:$A,0),1),IF(Y333="누계",INDEX(월별누계!$D:$D,MATCH(출력월,월별누계!$A:$A,0),1),"")))</f>
        <v/>
      </c>
      <c r="L333" s="308"/>
      <c r="M333" s="308"/>
      <c r="N333" s="309"/>
      <c r="O333" s="310" t="str">
        <f ca="1">IF(ISNUMBER(Y333),TEXT(INDEX(회계장부!$D:$D,Y333,1),"#,####"),IF(Y333="월계",INDEX(월별누계!$C:$C,MATCH(출력월,월별누계!$A:$A,0),1),IF(Y333="누계",INDEX(월별누계!$E:$E,MATCH(출력월,월별누계!$A:$A,0),1),"")))</f>
        <v/>
      </c>
      <c r="P333" s="308"/>
      <c r="Q333" s="308"/>
      <c r="R333" s="309"/>
      <c r="S333" s="311" t="str">
        <f ca="1">IF(ISNUMBER(Y333),INDEX(회계장부!$E:$E,Y333,1),IF(Y333="월계","",IF(Y333="누계",INDEX(월별누계!$F:$F,MATCH(출력월,월별누계!$A:$A,0),1),"")))</f>
        <v/>
      </c>
      <c r="T333" s="311"/>
      <c r="U333" s="311"/>
      <c r="V333" s="310"/>
      <c r="W333" s="1">
        <v>328</v>
      </c>
      <c r="X333" s="1" t="str">
        <f ca="1">IFERROR(MATCH(W333,회계장부!$N:$N,0),"N/A")</f>
        <v>N/A</v>
      </c>
      <c r="Y333" s="1" t="str">
        <f t="shared" ca="1" si="11"/>
        <v>N/A</v>
      </c>
      <c r="Z333" s="1" t="str">
        <f t="shared" ca="1" si="10"/>
        <v>X</v>
      </c>
    </row>
    <row r="334" spans="1:26" ht="20.100000000000001" customHeight="1">
      <c r="A334" s="298" t="str">
        <f ca="1">IF(X334="N/A","",MONTH(INDEX(회계장부!$A:$A,X334,1)))</f>
        <v/>
      </c>
      <c r="B334" s="299" t="str">
        <f ca="1">IF(X334="N/A","",DAY(INDEX(회계장부!$A:$A,X334,1)))</f>
        <v/>
      </c>
      <c r="C334" s="325" t="str">
        <f ca="1">IF(ISNUMBER(Y334),INDEX(회계장부!$B:$B,Y334,1),IF(Y334="N/A","",Y334))</f>
        <v/>
      </c>
      <c r="D334" s="326"/>
      <c r="E334" s="326"/>
      <c r="F334" s="326"/>
      <c r="G334" s="326"/>
      <c r="H334" s="326"/>
      <c r="I334" s="326"/>
      <c r="J334" s="327"/>
      <c r="K334" s="307" t="str">
        <f ca="1">IF(ISNUMBER(Y334),TEXT(INDEX(회계장부!$C:$C,Y334,1),"#,###"),IF(Y334="월계",INDEX(월별누계!$B:$B,MATCH(출력월,월별누계!$A:$A,0),1),IF(Y334="누계",INDEX(월별누계!$D:$D,MATCH(출력월,월별누계!$A:$A,0),1),"")))</f>
        <v/>
      </c>
      <c r="L334" s="308"/>
      <c r="M334" s="308"/>
      <c r="N334" s="309"/>
      <c r="O334" s="310" t="str">
        <f ca="1">IF(ISNUMBER(Y334),TEXT(INDEX(회계장부!$D:$D,Y334,1),"#,####"),IF(Y334="월계",INDEX(월별누계!$C:$C,MATCH(출력월,월별누계!$A:$A,0),1),IF(Y334="누계",INDEX(월별누계!$E:$E,MATCH(출력월,월별누계!$A:$A,0),1),"")))</f>
        <v/>
      </c>
      <c r="P334" s="308"/>
      <c r="Q334" s="308"/>
      <c r="R334" s="309"/>
      <c r="S334" s="311" t="str">
        <f ca="1">IF(ISNUMBER(Y334),INDEX(회계장부!$E:$E,Y334,1),IF(Y334="월계","",IF(Y334="누계",INDEX(월별누계!$F:$F,MATCH(출력월,월별누계!$A:$A,0),1),"")))</f>
        <v/>
      </c>
      <c r="T334" s="311"/>
      <c r="U334" s="311"/>
      <c r="V334" s="310"/>
      <c r="W334" s="1">
        <v>329</v>
      </c>
      <c r="X334" s="1" t="str">
        <f ca="1">IFERROR(MATCH(W334,회계장부!$N:$N,0),"N/A")</f>
        <v>N/A</v>
      </c>
      <c r="Y334" s="1" t="str">
        <f t="shared" ca="1" si="11"/>
        <v>N/A</v>
      </c>
      <c r="Z334" s="1" t="str">
        <f t="shared" ca="1" si="10"/>
        <v>X</v>
      </c>
    </row>
    <row r="335" spans="1:26" ht="20.100000000000001" customHeight="1">
      <c r="A335" s="298" t="str">
        <f ca="1">IF(X335="N/A","",MONTH(INDEX(회계장부!$A:$A,X335,1)))</f>
        <v/>
      </c>
      <c r="B335" s="299" t="str">
        <f ca="1">IF(X335="N/A","",DAY(INDEX(회계장부!$A:$A,X335,1)))</f>
        <v/>
      </c>
      <c r="C335" s="325" t="str">
        <f ca="1">IF(ISNUMBER(Y335),INDEX(회계장부!$B:$B,Y335,1),IF(Y335="N/A","",Y335))</f>
        <v/>
      </c>
      <c r="D335" s="326"/>
      <c r="E335" s="326"/>
      <c r="F335" s="326"/>
      <c r="G335" s="326"/>
      <c r="H335" s="326"/>
      <c r="I335" s="326"/>
      <c r="J335" s="327"/>
      <c r="K335" s="307" t="str">
        <f ca="1">IF(ISNUMBER(Y335),TEXT(INDEX(회계장부!$C:$C,Y335,1),"#,###"),IF(Y335="월계",INDEX(월별누계!$B:$B,MATCH(출력월,월별누계!$A:$A,0),1),IF(Y335="누계",INDEX(월별누계!$D:$D,MATCH(출력월,월별누계!$A:$A,0),1),"")))</f>
        <v/>
      </c>
      <c r="L335" s="308"/>
      <c r="M335" s="308"/>
      <c r="N335" s="309"/>
      <c r="O335" s="310" t="str">
        <f ca="1">IF(ISNUMBER(Y335),TEXT(INDEX(회계장부!$D:$D,Y335,1),"#,####"),IF(Y335="월계",INDEX(월별누계!$C:$C,MATCH(출력월,월별누계!$A:$A,0),1),IF(Y335="누계",INDEX(월별누계!$E:$E,MATCH(출력월,월별누계!$A:$A,0),1),"")))</f>
        <v/>
      </c>
      <c r="P335" s="308"/>
      <c r="Q335" s="308"/>
      <c r="R335" s="309"/>
      <c r="S335" s="311" t="str">
        <f ca="1">IF(ISNUMBER(Y335),INDEX(회계장부!$E:$E,Y335,1),IF(Y335="월계","",IF(Y335="누계",INDEX(월별누계!$F:$F,MATCH(출력월,월별누계!$A:$A,0),1),"")))</f>
        <v/>
      </c>
      <c r="T335" s="311"/>
      <c r="U335" s="311"/>
      <c r="V335" s="310"/>
      <c r="W335" s="1">
        <v>330</v>
      </c>
      <c r="X335" s="1" t="str">
        <f ca="1">IFERROR(MATCH(W335,회계장부!$N:$N,0),"N/A")</f>
        <v>N/A</v>
      </c>
      <c r="Y335" s="1" t="str">
        <f t="shared" ca="1" si="11"/>
        <v>N/A</v>
      </c>
      <c r="Z335" s="1" t="str">
        <f t="shared" ca="1" si="10"/>
        <v>X</v>
      </c>
    </row>
    <row r="336" spans="1:26" ht="20.100000000000001" customHeight="1">
      <c r="A336" s="298" t="str">
        <f ca="1">IF(X336="N/A","",MONTH(INDEX(회계장부!$A:$A,X336,1)))</f>
        <v/>
      </c>
      <c r="B336" s="299" t="str">
        <f ca="1">IF(X336="N/A","",DAY(INDEX(회계장부!$A:$A,X336,1)))</f>
        <v/>
      </c>
      <c r="C336" s="325" t="str">
        <f ca="1">IF(ISNUMBER(Y336),INDEX(회계장부!$B:$B,Y336,1),IF(Y336="N/A","",Y336))</f>
        <v/>
      </c>
      <c r="D336" s="326"/>
      <c r="E336" s="326"/>
      <c r="F336" s="326"/>
      <c r="G336" s="326"/>
      <c r="H336" s="326"/>
      <c r="I336" s="326"/>
      <c r="J336" s="327"/>
      <c r="K336" s="307" t="str">
        <f ca="1">IF(ISNUMBER(Y336),TEXT(INDEX(회계장부!$C:$C,Y336,1),"#,###"),IF(Y336="월계",INDEX(월별누계!$B:$B,MATCH(출력월,월별누계!$A:$A,0),1),IF(Y336="누계",INDEX(월별누계!$D:$D,MATCH(출력월,월별누계!$A:$A,0),1),"")))</f>
        <v/>
      </c>
      <c r="L336" s="308"/>
      <c r="M336" s="308"/>
      <c r="N336" s="309"/>
      <c r="O336" s="310" t="str">
        <f ca="1">IF(ISNUMBER(Y336),TEXT(INDEX(회계장부!$D:$D,Y336,1),"#,####"),IF(Y336="월계",INDEX(월별누계!$C:$C,MATCH(출력월,월별누계!$A:$A,0),1),IF(Y336="누계",INDEX(월별누계!$E:$E,MATCH(출력월,월별누계!$A:$A,0),1),"")))</f>
        <v/>
      </c>
      <c r="P336" s="308"/>
      <c r="Q336" s="308"/>
      <c r="R336" s="309"/>
      <c r="S336" s="311" t="str">
        <f ca="1">IF(ISNUMBER(Y336),INDEX(회계장부!$E:$E,Y336,1),IF(Y336="월계","",IF(Y336="누계",INDEX(월별누계!$F:$F,MATCH(출력월,월별누계!$A:$A,0),1),"")))</f>
        <v/>
      </c>
      <c r="T336" s="311"/>
      <c r="U336" s="311"/>
      <c r="V336" s="310"/>
      <c r="W336" s="1">
        <v>331</v>
      </c>
      <c r="X336" s="1" t="str">
        <f ca="1">IFERROR(MATCH(W336,회계장부!$N:$N,0),"N/A")</f>
        <v>N/A</v>
      </c>
      <c r="Y336" s="1" t="str">
        <f t="shared" ca="1" si="11"/>
        <v>N/A</v>
      </c>
      <c r="Z336" s="1" t="str">
        <f t="shared" ca="1" si="10"/>
        <v>X</v>
      </c>
    </row>
    <row r="337" spans="1:26" ht="20.100000000000001" customHeight="1">
      <c r="A337" s="298" t="str">
        <f ca="1">IF(X337="N/A","",MONTH(INDEX(회계장부!$A:$A,X337,1)))</f>
        <v/>
      </c>
      <c r="B337" s="299" t="str">
        <f ca="1">IF(X337="N/A","",DAY(INDEX(회계장부!$A:$A,X337,1)))</f>
        <v/>
      </c>
      <c r="C337" s="325" t="str">
        <f ca="1">IF(ISNUMBER(Y337),INDEX(회계장부!$B:$B,Y337,1),IF(Y337="N/A","",Y337))</f>
        <v/>
      </c>
      <c r="D337" s="326"/>
      <c r="E337" s="326"/>
      <c r="F337" s="326"/>
      <c r="G337" s="326"/>
      <c r="H337" s="326"/>
      <c r="I337" s="326"/>
      <c r="J337" s="327"/>
      <c r="K337" s="307" t="str">
        <f ca="1">IF(ISNUMBER(Y337),TEXT(INDEX(회계장부!$C:$C,Y337,1),"#,###"),IF(Y337="월계",INDEX(월별누계!$B:$B,MATCH(출력월,월별누계!$A:$A,0),1),IF(Y337="누계",INDEX(월별누계!$D:$D,MATCH(출력월,월별누계!$A:$A,0),1),"")))</f>
        <v/>
      </c>
      <c r="L337" s="308"/>
      <c r="M337" s="308"/>
      <c r="N337" s="309"/>
      <c r="O337" s="310" t="str">
        <f ca="1">IF(ISNUMBER(Y337),TEXT(INDEX(회계장부!$D:$D,Y337,1),"#,####"),IF(Y337="월계",INDEX(월별누계!$C:$C,MATCH(출력월,월별누계!$A:$A,0),1),IF(Y337="누계",INDEX(월별누계!$E:$E,MATCH(출력월,월별누계!$A:$A,0),1),"")))</f>
        <v/>
      </c>
      <c r="P337" s="308"/>
      <c r="Q337" s="308"/>
      <c r="R337" s="309"/>
      <c r="S337" s="311" t="str">
        <f ca="1">IF(ISNUMBER(Y337),INDEX(회계장부!$E:$E,Y337,1),IF(Y337="월계","",IF(Y337="누계",INDEX(월별누계!$F:$F,MATCH(출력월,월별누계!$A:$A,0),1),"")))</f>
        <v/>
      </c>
      <c r="T337" s="311"/>
      <c r="U337" s="311"/>
      <c r="V337" s="310"/>
      <c r="W337" s="1">
        <v>332</v>
      </c>
      <c r="X337" s="1" t="str">
        <f ca="1">IFERROR(MATCH(W337,회계장부!$N:$N,0),"N/A")</f>
        <v>N/A</v>
      </c>
      <c r="Y337" s="1" t="str">
        <f t="shared" ca="1" si="11"/>
        <v>N/A</v>
      </c>
      <c r="Z337" s="1" t="str">
        <f t="shared" ca="1" si="10"/>
        <v>X</v>
      </c>
    </row>
    <row r="338" spans="1:26" ht="20.100000000000001" customHeight="1">
      <c r="A338" s="298" t="str">
        <f ca="1">IF(X338="N/A","",MONTH(INDEX(회계장부!$A:$A,X338,1)))</f>
        <v/>
      </c>
      <c r="B338" s="299" t="str">
        <f ca="1">IF(X338="N/A","",DAY(INDEX(회계장부!$A:$A,X338,1)))</f>
        <v/>
      </c>
      <c r="C338" s="325" t="str">
        <f ca="1">IF(ISNUMBER(Y338),INDEX(회계장부!$B:$B,Y338,1),IF(Y338="N/A","",Y338))</f>
        <v/>
      </c>
      <c r="D338" s="326"/>
      <c r="E338" s="326"/>
      <c r="F338" s="326"/>
      <c r="G338" s="326"/>
      <c r="H338" s="326"/>
      <c r="I338" s="326"/>
      <c r="J338" s="327"/>
      <c r="K338" s="307" t="str">
        <f ca="1">IF(ISNUMBER(Y338),TEXT(INDEX(회계장부!$C:$C,Y338,1),"#,###"),IF(Y338="월계",INDEX(월별누계!$B:$B,MATCH(출력월,월별누계!$A:$A,0),1),IF(Y338="누계",INDEX(월별누계!$D:$D,MATCH(출력월,월별누계!$A:$A,0),1),"")))</f>
        <v/>
      </c>
      <c r="L338" s="308"/>
      <c r="M338" s="308"/>
      <c r="N338" s="309"/>
      <c r="O338" s="310" t="str">
        <f ca="1">IF(ISNUMBER(Y338),TEXT(INDEX(회계장부!$D:$D,Y338,1),"#,####"),IF(Y338="월계",INDEX(월별누계!$C:$C,MATCH(출력월,월별누계!$A:$A,0),1),IF(Y338="누계",INDEX(월별누계!$E:$E,MATCH(출력월,월별누계!$A:$A,0),1),"")))</f>
        <v/>
      </c>
      <c r="P338" s="308"/>
      <c r="Q338" s="308"/>
      <c r="R338" s="309"/>
      <c r="S338" s="311" t="str">
        <f ca="1">IF(ISNUMBER(Y338),INDEX(회계장부!$E:$E,Y338,1),IF(Y338="월계","",IF(Y338="누계",INDEX(월별누계!$F:$F,MATCH(출력월,월별누계!$A:$A,0),1),"")))</f>
        <v/>
      </c>
      <c r="T338" s="311"/>
      <c r="U338" s="311"/>
      <c r="V338" s="310"/>
      <c r="W338" s="1">
        <v>333</v>
      </c>
      <c r="X338" s="1" t="str">
        <f ca="1">IFERROR(MATCH(W338,회계장부!$N:$N,0),"N/A")</f>
        <v>N/A</v>
      </c>
      <c r="Y338" s="1" t="str">
        <f t="shared" ca="1" si="11"/>
        <v>N/A</v>
      </c>
      <c r="Z338" s="1" t="str">
        <f t="shared" ca="1" si="10"/>
        <v>X</v>
      </c>
    </row>
    <row r="339" spans="1:26" ht="20.100000000000001" customHeight="1">
      <c r="A339" s="298" t="str">
        <f ca="1">IF(X339="N/A","",MONTH(INDEX(회계장부!$A:$A,X339,1)))</f>
        <v/>
      </c>
      <c r="B339" s="299" t="str">
        <f ca="1">IF(X339="N/A","",DAY(INDEX(회계장부!$A:$A,X339,1)))</f>
        <v/>
      </c>
      <c r="C339" s="325" t="str">
        <f ca="1">IF(ISNUMBER(Y339),INDEX(회계장부!$B:$B,Y339,1),IF(Y339="N/A","",Y339))</f>
        <v/>
      </c>
      <c r="D339" s="326"/>
      <c r="E339" s="326"/>
      <c r="F339" s="326"/>
      <c r="G339" s="326"/>
      <c r="H339" s="326"/>
      <c r="I339" s="326"/>
      <c r="J339" s="327"/>
      <c r="K339" s="307" t="str">
        <f ca="1">IF(ISNUMBER(Y339),TEXT(INDEX(회계장부!$C:$C,Y339,1),"#,###"),IF(Y339="월계",INDEX(월별누계!$B:$B,MATCH(출력월,월별누계!$A:$A,0),1),IF(Y339="누계",INDEX(월별누계!$D:$D,MATCH(출력월,월별누계!$A:$A,0),1),"")))</f>
        <v/>
      </c>
      <c r="L339" s="308"/>
      <c r="M339" s="308"/>
      <c r="N339" s="309"/>
      <c r="O339" s="310" t="str">
        <f ca="1">IF(ISNUMBER(Y339),TEXT(INDEX(회계장부!$D:$D,Y339,1),"#,####"),IF(Y339="월계",INDEX(월별누계!$C:$C,MATCH(출력월,월별누계!$A:$A,0),1),IF(Y339="누계",INDEX(월별누계!$E:$E,MATCH(출력월,월별누계!$A:$A,0),1),"")))</f>
        <v/>
      </c>
      <c r="P339" s="308"/>
      <c r="Q339" s="308"/>
      <c r="R339" s="309"/>
      <c r="S339" s="311" t="str">
        <f ca="1">IF(ISNUMBER(Y339),INDEX(회계장부!$E:$E,Y339,1),IF(Y339="월계","",IF(Y339="누계",INDEX(월별누계!$F:$F,MATCH(출력월,월별누계!$A:$A,0),1),"")))</f>
        <v/>
      </c>
      <c r="T339" s="311"/>
      <c r="U339" s="311"/>
      <c r="V339" s="310"/>
      <c r="W339" s="1">
        <v>334</v>
      </c>
      <c r="X339" s="1" t="str">
        <f ca="1">IFERROR(MATCH(W339,회계장부!$N:$N,0),"N/A")</f>
        <v>N/A</v>
      </c>
      <c r="Y339" s="1" t="str">
        <f t="shared" ca="1" si="11"/>
        <v>N/A</v>
      </c>
      <c r="Z339" s="1" t="str">
        <f t="shared" ca="1" si="10"/>
        <v>X</v>
      </c>
    </row>
    <row r="340" spans="1:26" ht="20.100000000000001" customHeight="1">
      <c r="A340" s="298" t="str">
        <f ca="1">IF(X340="N/A","",MONTH(INDEX(회계장부!$A:$A,X340,1)))</f>
        <v/>
      </c>
      <c r="B340" s="299" t="str">
        <f ca="1">IF(X340="N/A","",DAY(INDEX(회계장부!$A:$A,X340,1)))</f>
        <v/>
      </c>
      <c r="C340" s="325" t="str">
        <f ca="1">IF(ISNUMBER(Y340),INDEX(회계장부!$B:$B,Y340,1),IF(Y340="N/A","",Y340))</f>
        <v/>
      </c>
      <c r="D340" s="326"/>
      <c r="E340" s="326"/>
      <c r="F340" s="326"/>
      <c r="G340" s="326"/>
      <c r="H340" s="326"/>
      <c r="I340" s="326"/>
      <c r="J340" s="327"/>
      <c r="K340" s="307" t="str">
        <f ca="1">IF(ISNUMBER(Y340),TEXT(INDEX(회계장부!$C:$C,Y340,1),"#,###"),IF(Y340="월계",INDEX(월별누계!$B:$B,MATCH(출력월,월별누계!$A:$A,0),1),IF(Y340="누계",INDEX(월별누계!$D:$D,MATCH(출력월,월별누계!$A:$A,0),1),"")))</f>
        <v/>
      </c>
      <c r="L340" s="308"/>
      <c r="M340" s="308"/>
      <c r="N340" s="309"/>
      <c r="O340" s="310" t="str">
        <f ca="1">IF(ISNUMBER(Y340),TEXT(INDEX(회계장부!$D:$D,Y340,1),"#,####"),IF(Y340="월계",INDEX(월별누계!$C:$C,MATCH(출력월,월별누계!$A:$A,0),1),IF(Y340="누계",INDEX(월별누계!$E:$E,MATCH(출력월,월별누계!$A:$A,0),1),"")))</f>
        <v/>
      </c>
      <c r="P340" s="308"/>
      <c r="Q340" s="308"/>
      <c r="R340" s="309"/>
      <c r="S340" s="311" t="str">
        <f ca="1">IF(ISNUMBER(Y340),INDEX(회계장부!$E:$E,Y340,1),IF(Y340="월계","",IF(Y340="누계",INDEX(월별누계!$F:$F,MATCH(출력월,월별누계!$A:$A,0),1),"")))</f>
        <v/>
      </c>
      <c r="T340" s="311"/>
      <c r="U340" s="311"/>
      <c r="V340" s="310"/>
      <c r="W340" s="1">
        <v>335</v>
      </c>
      <c r="X340" s="1" t="str">
        <f ca="1">IFERROR(MATCH(W340,회계장부!$N:$N,0),"N/A")</f>
        <v>N/A</v>
      </c>
      <c r="Y340" s="1" t="str">
        <f t="shared" ca="1" si="11"/>
        <v>N/A</v>
      </c>
      <c r="Z340" s="1" t="str">
        <f t="shared" ca="1" si="10"/>
        <v>X</v>
      </c>
    </row>
    <row r="341" spans="1:26" ht="20.100000000000001" customHeight="1">
      <c r="A341" s="298" t="str">
        <f ca="1">IF(X341="N/A","",MONTH(INDEX(회계장부!$A:$A,X341,1)))</f>
        <v/>
      </c>
      <c r="B341" s="299" t="str">
        <f ca="1">IF(X341="N/A","",DAY(INDEX(회계장부!$A:$A,X341,1)))</f>
        <v/>
      </c>
      <c r="C341" s="325" t="str">
        <f ca="1">IF(ISNUMBER(Y341),INDEX(회계장부!$B:$B,Y341,1),IF(Y341="N/A","",Y341))</f>
        <v/>
      </c>
      <c r="D341" s="326"/>
      <c r="E341" s="326"/>
      <c r="F341" s="326"/>
      <c r="G341" s="326"/>
      <c r="H341" s="326"/>
      <c r="I341" s="326"/>
      <c r="J341" s="327"/>
      <c r="K341" s="307" t="str">
        <f ca="1">IF(ISNUMBER(Y341),TEXT(INDEX(회계장부!$C:$C,Y341,1),"#,###"),IF(Y341="월계",INDEX(월별누계!$B:$B,MATCH(출력월,월별누계!$A:$A,0),1),IF(Y341="누계",INDEX(월별누계!$D:$D,MATCH(출력월,월별누계!$A:$A,0),1),"")))</f>
        <v/>
      </c>
      <c r="L341" s="308"/>
      <c r="M341" s="308"/>
      <c r="N341" s="309"/>
      <c r="O341" s="310" t="str">
        <f ca="1">IF(ISNUMBER(Y341),TEXT(INDEX(회계장부!$D:$D,Y341,1),"#,####"),IF(Y341="월계",INDEX(월별누계!$C:$C,MATCH(출력월,월별누계!$A:$A,0),1),IF(Y341="누계",INDEX(월별누계!$E:$E,MATCH(출력월,월별누계!$A:$A,0),1),"")))</f>
        <v/>
      </c>
      <c r="P341" s="308"/>
      <c r="Q341" s="308"/>
      <c r="R341" s="309"/>
      <c r="S341" s="311" t="str">
        <f ca="1">IF(ISNUMBER(Y341),INDEX(회계장부!$E:$E,Y341,1),IF(Y341="월계","",IF(Y341="누계",INDEX(월별누계!$F:$F,MATCH(출력월,월별누계!$A:$A,0),1),"")))</f>
        <v/>
      </c>
      <c r="T341" s="311"/>
      <c r="U341" s="311"/>
      <c r="V341" s="310"/>
      <c r="W341" s="1">
        <v>336</v>
      </c>
      <c r="X341" s="1" t="str">
        <f ca="1">IFERROR(MATCH(W341,회계장부!$N:$N,0),"N/A")</f>
        <v>N/A</v>
      </c>
      <c r="Y341" s="1" t="str">
        <f t="shared" ca="1" si="11"/>
        <v>N/A</v>
      </c>
      <c r="Z341" s="1" t="str">
        <f t="shared" ca="1" si="10"/>
        <v>X</v>
      </c>
    </row>
    <row r="342" spans="1:26" ht="20.100000000000001" customHeight="1">
      <c r="A342" s="298" t="str">
        <f ca="1">IF(X342="N/A","",MONTH(INDEX(회계장부!$A:$A,X342,1)))</f>
        <v/>
      </c>
      <c r="B342" s="299" t="str">
        <f ca="1">IF(X342="N/A","",DAY(INDEX(회계장부!$A:$A,X342,1)))</f>
        <v/>
      </c>
      <c r="C342" s="325" t="str">
        <f ca="1">IF(ISNUMBER(Y342),INDEX(회계장부!$B:$B,Y342,1),IF(Y342="N/A","",Y342))</f>
        <v/>
      </c>
      <c r="D342" s="326"/>
      <c r="E342" s="326"/>
      <c r="F342" s="326"/>
      <c r="G342" s="326"/>
      <c r="H342" s="326"/>
      <c r="I342" s="326"/>
      <c r="J342" s="327"/>
      <c r="K342" s="307" t="str">
        <f ca="1">IF(ISNUMBER(Y342),TEXT(INDEX(회계장부!$C:$C,Y342,1),"#,###"),IF(Y342="월계",INDEX(월별누계!$B:$B,MATCH(출력월,월별누계!$A:$A,0),1),IF(Y342="누계",INDEX(월별누계!$D:$D,MATCH(출력월,월별누계!$A:$A,0),1),"")))</f>
        <v/>
      </c>
      <c r="L342" s="308"/>
      <c r="M342" s="308"/>
      <c r="N342" s="309"/>
      <c r="O342" s="310" t="str">
        <f ca="1">IF(ISNUMBER(Y342),TEXT(INDEX(회계장부!$D:$D,Y342,1),"#,####"),IF(Y342="월계",INDEX(월별누계!$C:$C,MATCH(출력월,월별누계!$A:$A,0),1),IF(Y342="누계",INDEX(월별누계!$E:$E,MATCH(출력월,월별누계!$A:$A,0),1),"")))</f>
        <v/>
      </c>
      <c r="P342" s="308"/>
      <c r="Q342" s="308"/>
      <c r="R342" s="309"/>
      <c r="S342" s="311" t="str">
        <f ca="1">IF(ISNUMBER(Y342),INDEX(회계장부!$E:$E,Y342,1),IF(Y342="월계","",IF(Y342="누계",INDEX(월별누계!$F:$F,MATCH(출력월,월별누계!$A:$A,0),1),"")))</f>
        <v/>
      </c>
      <c r="T342" s="311"/>
      <c r="U342" s="311"/>
      <c r="V342" s="310"/>
      <c r="W342" s="1">
        <v>337</v>
      </c>
      <c r="X342" s="1" t="str">
        <f ca="1">IFERROR(MATCH(W342,회계장부!$N:$N,0),"N/A")</f>
        <v>N/A</v>
      </c>
      <c r="Y342" s="1" t="str">
        <f t="shared" ca="1" si="11"/>
        <v>N/A</v>
      </c>
      <c r="Z342" s="1" t="str">
        <f t="shared" ca="1" si="10"/>
        <v>X</v>
      </c>
    </row>
    <row r="343" spans="1:26" ht="20.100000000000001" customHeight="1">
      <c r="A343" s="298" t="str">
        <f ca="1">IF(X343="N/A","",MONTH(INDEX(회계장부!$A:$A,X343,1)))</f>
        <v/>
      </c>
      <c r="B343" s="299" t="str">
        <f ca="1">IF(X343="N/A","",DAY(INDEX(회계장부!$A:$A,X343,1)))</f>
        <v/>
      </c>
      <c r="C343" s="325" t="str">
        <f ca="1">IF(ISNUMBER(Y343),INDEX(회계장부!$B:$B,Y343,1),IF(Y343="N/A","",Y343))</f>
        <v/>
      </c>
      <c r="D343" s="326"/>
      <c r="E343" s="326"/>
      <c r="F343" s="326"/>
      <c r="G343" s="326"/>
      <c r="H343" s="326"/>
      <c r="I343" s="326"/>
      <c r="J343" s="327"/>
      <c r="K343" s="307" t="str">
        <f ca="1">IF(ISNUMBER(Y343),TEXT(INDEX(회계장부!$C:$C,Y343,1),"#,###"),IF(Y343="월계",INDEX(월별누계!$B:$B,MATCH(출력월,월별누계!$A:$A,0),1),IF(Y343="누계",INDEX(월별누계!$D:$D,MATCH(출력월,월별누계!$A:$A,0),1),"")))</f>
        <v/>
      </c>
      <c r="L343" s="308"/>
      <c r="M343" s="308"/>
      <c r="N343" s="309"/>
      <c r="O343" s="310" t="str">
        <f ca="1">IF(ISNUMBER(Y343),TEXT(INDEX(회계장부!$D:$D,Y343,1),"#,####"),IF(Y343="월계",INDEX(월별누계!$C:$C,MATCH(출력월,월별누계!$A:$A,0),1),IF(Y343="누계",INDEX(월별누계!$E:$E,MATCH(출력월,월별누계!$A:$A,0),1),"")))</f>
        <v/>
      </c>
      <c r="P343" s="308"/>
      <c r="Q343" s="308"/>
      <c r="R343" s="309"/>
      <c r="S343" s="311" t="str">
        <f ca="1">IF(ISNUMBER(Y343),INDEX(회계장부!$E:$E,Y343,1),IF(Y343="월계","",IF(Y343="누계",INDEX(월별누계!$F:$F,MATCH(출력월,월별누계!$A:$A,0),1),"")))</f>
        <v/>
      </c>
      <c r="T343" s="311"/>
      <c r="U343" s="311"/>
      <c r="V343" s="310"/>
      <c r="W343" s="1">
        <v>338</v>
      </c>
      <c r="X343" s="1" t="str">
        <f ca="1">IFERROR(MATCH(W343,회계장부!$N:$N,0),"N/A")</f>
        <v>N/A</v>
      </c>
      <c r="Y343" s="1" t="str">
        <f t="shared" ca="1" si="11"/>
        <v>N/A</v>
      </c>
      <c r="Z343" s="1" t="str">
        <f t="shared" ca="1" si="10"/>
        <v>X</v>
      </c>
    </row>
    <row r="344" spans="1:26" ht="20.100000000000001" customHeight="1">
      <c r="A344" s="298" t="str">
        <f ca="1">IF(X344="N/A","",MONTH(INDEX(회계장부!$A:$A,X344,1)))</f>
        <v/>
      </c>
      <c r="B344" s="299" t="str">
        <f ca="1">IF(X344="N/A","",DAY(INDEX(회계장부!$A:$A,X344,1)))</f>
        <v/>
      </c>
      <c r="C344" s="325" t="str">
        <f ca="1">IF(ISNUMBER(Y344),INDEX(회계장부!$B:$B,Y344,1),IF(Y344="N/A","",Y344))</f>
        <v/>
      </c>
      <c r="D344" s="326"/>
      <c r="E344" s="326"/>
      <c r="F344" s="326"/>
      <c r="G344" s="326"/>
      <c r="H344" s="326"/>
      <c r="I344" s="326"/>
      <c r="J344" s="327"/>
      <c r="K344" s="307" t="str">
        <f ca="1">IF(ISNUMBER(Y344),TEXT(INDEX(회계장부!$C:$C,Y344,1),"#,###"),IF(Y344="월계",INDEX(월별누계!$B:$B,MATCH(출력월,월별누계!$A:$A,0),1),IF(Y344="누계",INDEX(월별누계!$D:$D,MATCH(출력월,월별누계!$A:$A,0),1),"")))</f>
        <v/>
      </c>
      <c r="L344" s="308"/>
      <c r="M344" s="308"/>
      <c r="N344" s="309"/>
      <c r="O344" s="310" t="str">
        <f ca="1">IF(ISNUMBER(Y344),TEXT(INDEX(회계장부!$D:$D,Y344,1),"#,####"),IF(Y344="월계",INDEX(월별누계!$C:$C,MATCH(출력월,월별누계!$A:$A,0),1),IF(Y344="누계",INDEX(월별누계!$E:$E,MATCH(출력월,월별누계!$A:$A,0),1),"")))</f>
        <v/>
      </c>
      <c r="P344" s="308"/>
      <c r="Q344" s="308"/>
      <c r="R344" s="309"/>
      <c r="S344" s="311" t="str">
        <f ca="1">IF(ISNUMBER(Y344),INDEX(회계장부!$E:$E,Y344,1),IF(Y344="월계","",IF(Y344="누계",INDEX(월별누계!$F:$F,MATCH(출력월,월별누계!$A:$A,0),1),"")))</f>
        <v/>
      </c>
      <c r="T344" s="311"/>
      <c r="U344" s="311"/>
      <c r="V344" s="310"/>
      <c r="W344" s="1">
        <v>339</v>
      </c>
      <c r="X344" s="1" t="str">
        <f ca="1">IFERROR(MATCH(W344,회계장부!$N:$N,0),"N/A")</f>
        <v>N/A</v>
      </c>
      <c r="Y344" s="1" t="str">
        <f t="shared" ca="1" si="11"/>
        <v>N/A</v>
      </c>
      <c r="Z344" s="1" t="str">
        <f t="shared" ca="1" si="10"/>
        <v>X</v>
      </c>
    </row>
    <row r="345" spans="1:26" ht="20.100000000000001" customHeight="1">
      <c r="A345" s="298" t="str">
        <f ca="1">IF(X345="N/A","",MONTH(INDEX(회계장부!$A:$A,X345,1)))</f>
        <v/>
      </c>
      <c r="B345" s="299" t="str">
        <f ca="1">IF(X345="N/A","",DAY(INDEX(회계장부!$A:$A,X345,1)))</f>
        <v/>
      </c>
      <c r="C345" s="325" t="str">
        <f ca="1">IF(ISNUMBER(Y345),INDEX(회계장부!$B:$B,Y345,1),IF(Y345="N/A","",Y345))</f>
        <v/>
      </c>
      <c r="D345" s="326"/>
      <c r="E345" s="326"/>
      <c r="F345" s="326"/>
      <c r="G345" s="326"/>
      <c r="H345" s="326"/>
      <c r="I345" s="326"/>
      <c r="J345" s="327"/>
      <c r="K345" s="307" t="str">
        <f ca="1">IF(ISNUMBER(Y345),TEXT(INDEX(회계장부!$C:$C,Y345,1),"#,###"),IF(Y345="월계",INDEX(월별누계!$B:$B,MATCH(출력월,월별누계!$A:$A,0),1),IF(Y345="누계",INDEX(월별누계!$D:$D,MATCH(출력월,월별누계!$A:$A,0),1),"")))</f>
        <v/>
      </c>
      <c r="L345" s="308"/>
      <c r="M345" s="308"/>
      <c r="N345" s="309"/>
      <c r="O345" s="310" t="str">
        <f ca="1">IF(ISNUMBER(Y345),TEXT(INDEX(회계장부!$D:$D,Y345,1),"#,####"),IF(Y345="월계",INDEX(월별누계!$C:$C,MATCH(출력월,월별누계!$A:$A,0),1),IF(Y345="누계",INDEX(월별누계!$E:$E,MATCH(출력월,월별누계!$A:$A,0),1),"")))</f>
        <v/>
      </c>
      <c r="P345" s="308"/>
      <c r="Q345" s="308"/>
      <c r="R345" s="309"/>
      <c r="S345" s="311" t="str">
        <f ca="1">IF(ISNUMBER(Y345),INDEX(회계장부!$E:$E,Y345,1),IF(Y345="월계","",IF(Y345="누계",INDEX(월별누계!$F:$F,MATCH(출력월,월별누계!$A:$A,0),1),"")))</f>
        <v/>
      </c>
      <c r="T345" s="311"/>
      <c r="U345" s="311"/>
      <c r="V345" s="310"/>
      <c r="W345" s="1">
        <v>340</v>
      </c>
      <c r="X345" s="1" t="str">
        <f ca="1">IFERROR(MATCH(W345,회계장부!$N:$N,0),"N/A")</f>
        <v>N/A</v>
      </c>
      <c r="Y345" s="1" t="str">
        <f t="shared" ca="1" si="11"/>
        <v>N/A</v>
      </c>
      <c r="Z345" s="1" t="str">
        <f t="shared" ca="1" si="10"/>
        <v>X</v>
      </c>
    </row>
    <row r="346" spans="1:26" ht="20.100000000000001" customHeight="1">
      <c r="A346" s="298" t="str">
        <f ca="1">IF(X346="N/A","",MONTH(INDEX(회계장부!$A:$A,X346,1)))</f>
        <v/>
      </c>
      <c r="B346" s="299" t="str">
        <f ca="1">IF(X346="N/A","",DAY(INDEX(회계장부!$A:$A,X346,1)))</f>
        <v/>
      </c>
      <c r="C346" s="325" t="str">
        <f ca="1">IF(ISNUMBER(Y346),INDEX(회계장부!$B:$B,Y346,1),IF(Y346="N/A","",Y346))</f>
        <v/>
      </c>
      <c r="D346" s="326"/>
      <c r="E346" s="326"/>
      <c r="F346" s="326"/>
      <c r="G346" s="326"/>
      <c r="H346" s="326"/>
      <c r="I346" s="326"/>
      <c r="J346" s="327"/>
      <c r="K346" s="307" t="str">
        <f ca="1">IF(ISNUMBER(Y346),TEXT(INDEX(회계장부!$C:$C,Y346,1),"#,###"),IF(Y346="월계",INDEX(월별누계!$B:$B,MATCH(출력월,월별누계!$A:$A,0),1),IF(Y346="누계",INDEX(월별누계!$D:$D,MATCH(출력월,월별누계!$A:$A,0),1),"")))</f>
        <v/>
      </c>
      <c r="L346" s="308"/>
      <c r="M346" s="308"/>
      <c r="N346" s="309"/>
      <c r="O346" s="310" t="str">
        <f ca="1">IF(ISNUMBER(Y346),TEXT(INDEX(회계장부!$D:$D,Y346,1),"#,####"),IF(Y346="월계",INDEX(월별누계!$C:$C,MATCH(출력월,월별누계!$A:$A,0),1),IF(Y346="누계",INDEX(월별누계!$E:$E,MATCH(출력월,월별누계!$A:$A,0),1),"")))</f>
        <v/>
      </c>
      <c r="P346" s="308"/>
      <c r="Q346" s="308"/>
      <c r="R346" s="309"/>
      <c r="S346" s="311" t="str">
        <f ca="1">IF(ISNUMBER(Y346),INDEX(회계장부!$E:$E,Y346,1),IF(Y346="월계","",IF(Y346="누계",INDEX(월별누계!$F:$F,MATCH(출력월,월별누계!$A:$A,0),1),"")))</f>
        <v/>
      </c>
      <c r="T346" s="311"/>
      <c r="U346" s="311"/>
      <c r="V346" s="310"/>
      <c r="W346" s="1">
        <v>341</v>
      </c>
      <c r="X346" s="1" t="str">
        <f ca="1">IFERROR(MATCH(W346,회계장부!$N:$N,0),"N/A")</f>
        <v>N/A</v>
      </c>
      <c r="Y346" s="1" t="str">
        <f t="shared" ca="1" si="11"/>
        <v>N/A</v>
      </c>
      <c r="Z346" s="1" t="str">
        <f t="shared" ca="1" si="10"/>
        <v>X</v>
      </c>
    </row>
    <row r="347" spans="1:26" ht="20.100000000000001" customHeight="1">
      <c r="A347" s="298" t="str">
        <f ca="1">IF(X347="N/A","",MONTH(INDEX(회계장부!$A:$A,X347,1)))</f>
        <v/>
      </c>
      <c r="B347" s="299" t="str">
        <f ca="1">IF(X347="N/A","",DAY(INDEX(회계장부!$A:$A,X347,1)))</f>
        <v/>
      </c>
      <c r="C347" s="325" t="str">
        <f ca="1">IF(ISNUMBER(Y347),INDEX(회계장부!$B:$B,Y347,1),IF(Y347="N/A","",Y347))</f>
        <v/>
      </c>
      <c r="D347" s="326"/>
      <c r="E347" s="326"/>
      <c r="F347" s="326"/>
      <c r="G347" s="326"/>
      <c r="H347" s="326"/>
      <c r="I347" s="326"/>
      <c r="J347" s="327"/>
      <c r="K347" s="307" t="str">
        <f ca="1">IF(ISNUMBER(Y347),TEXT(INDEX(회계장부!$C:$C,Y347,1),"#,###"),IF(Y347="월계",INDEX(월별누계!$B:$B,MATCH(출력월,월별누계!$A:$A,0),1),IF(Y347="누계",INDEX(월별누계!$D:$D,MATCH(출력월,월별누계!$A:$A,0),1),"")))</f>
        <v/>
      </c>
      <c r="L347" s="308"/>
      <c r="M347" s="308"/>
      <c r="N347" s="309"/>
      <c r="O347" s="310" t="str">
        <f ca="1">IF(ISNUMBER(Y347),TEXT(INDEX(회계장부!$D:$D,Y347,1),"#,####"),IF(Y347="월계",INDEX(월별누계!$C:$C,MATCH(출력월,월별누계!$A:$A,0),1),IF(Y347="누계",INDEX(월별누계!$E:$E,MATCH(출력월,월별누계!$A:$A,0),1),"")))</f>
        <v/>
      </c>
      <c r="P347" s="308"/>
      <c r="Q347" s="308"/>
      <c r="R347" s="309"/>
      <c r="S347" s="311" t="str">
        <f ca="1">IF(ISNUMBER(Y347),INDEX(회계장부!$E:$E,Y347,1),IF(Y347="월계","",IF(Y347="누계",INDEX(월별누계!$F:$F,MATCH(출력월,월별누계!$A:$A,0),1),"")))</f>
        <v/>
      </c>
      <c r="T347" s="311"/>
      <c r="U347" s="311"/>
      <c r="V347" s="310"/>
      <c r="W347" s="1">
        <v>342</v>
      </c>
      <c r="X347" s="1" t="str">
        <f ca="1">IFERROR(MATCH(W347,회계장부!$N:$N,0),"N/A")</f>
        <v>N/A</v>
      </c>
      <c r="Y347" s="1" t="str">
        <f t="shared" ca="1" si="11"/>
        <v>N/A</v>
      </c>
      <c r="Z347" s="1" t="str">
        <f t="shared" ca="1" si="10"/>
        <v>X</v>
      </c>
    </row>
    <row r="348" spans="1:26" ht="20.100000000000001" customHeight="1">
      <c r="A348" s="298" t="str">
        <f ca="1">IF(X348="N/A","",MONTH(INDEX(회계장부!$A:$A,X348,1)))</f>
        <v/>
      </c>
      <c r="B348" s="299" t="str">
        <f ca="1">IF(X348="N/A","",DAY(INDEX(회계장부!$A:$A,X348,1)))</f>
        <v/>
      </c>
      <c r="C348" s="325" t="str">
        <f ca="1">IF(ISNUMBER(Y348),INDEX(회계장부!$B:$B,Y348,1),IF(Y348="N/A","",Y348))</f>
        <v/>
      </c>
      <c r="D348" s="326"/>
      <c r="E348" s="326"/>
      <c r="F348" s="326"/>
      <c r="G348" s="326"/>
      <c r="H348" s="326"/>
      <c r="I348" s="326"/>
      <c r="J348" s="327"/>
      <c r="K348" s="307" t="str">
        <f ca="1">IF(ISNUMBER(Y348),TEXT(INDEX(회계장부!$C:$C,Y348,1),"#,###"),IF(Y348="월계",INDEX(월별누계!$B:$B,MATCH(출력월,월별누계!$A:$A,0),1),IF(Y348="누계",INDEX(월별누계!$D:$D,MATCH(출력월,월별누계!$A:$A,0),1),"")))</f>
        <v/>
      </c>
      <c r="L348" s="308"/>
      <c r="M348" s="308"/>
      <c r="N348" s="309"/>
      <c r="O348" s="310" t="str">
        <f ca="1">IF(ISNUMBER(Y348),TEXT(INDEX(회계장부!$D:$D,Y348,1),"#,####"),IF(Y348="월계",INDEX(월별누계!$C:$C,MATCH(출력월,월별누계!$A:$A,0),1),IF(Y348="누계",INDEX(월별누계!$E:$E,MATCH(출력월,월별누계!$A:$A,0),1),"")))</f>
        <v/>
      </c>
      <c r="P348" s="308"/>
      <c r="Q348" s="308"/>
      <c r="R348" s="309"/>
      <c r="S348" s="311" t="str">
        <f ca="1">IF(ISNUMBER(Y348),INDEX(회계장부!$E:$E,Y348,1),IF(Y348="월계","",IF(Y348="누계",INDEX(월별누계!$F:$F,MATCH(출력월,월별누계!$A:$A,0),1),"")))</f>
        <v/>
      </c>
      <c r="T348" s="311"/>
      <c r="U348" s="311"/>
      <c r="V348" s="310"/>
      <c r="W348" s="1">
        <v>343</v>
      </c>
      <c r="X348" s="1" t="str">
        <f ca="1">IFERROR(MATCH(W348,회계장부!$N:$N,0),"N/A")</f>
        <v>N/A</v>
      </c>
      <c r="Y348" s="1" t="str">
        <f t="shared" ca="1" si="11"/>
        <v>N/A</v>
      </c>
      <c r="Z348" s="1" t="str">
        <f t="shared" ca="1" si="10"/>
        <v>X</v>
      </c>
    </row>
    <row r="349" spans="1:26" ht="20.100000000000001" customHeight="1">
      <c r="A349" s="298" t="str">
        <f ca="1">IF(X349="N/A","",MONTH(INDEX(회계장부!$A:$A,X349,1)))</f>
        <v/>
      </c>
      <c r="B349" s="299" t="str">
        <f ca="1">IF(X349="N/A","",DAY(INDEX(회계장부!$A:$A,X349,1)))</f>
        <v/>
      </c>
      <c r="C349" s="325" t="str">
        <f ca="1">IF(ISNUMBER(Y349),INDEX(회계장부!$B:$B,Y349,1),IF(Y349="N/A","",Y349))</f>
        <v/>
      </c>
      <c r="D349" s="326"/>
      <c r="E349" s="326"/>
      <c r="F349" s="326"/>
      <c r="G349" s="326"/>
      <c r="H349" s="326"/>
      <c r="I349" s="326"/>
      <c r="J349" s="327"/>
      <c r="K349" s="307" t="str">
        <f ca="1">IF(ISNUMBER(Y349),TEXT(INDEX(회계장부!$C:$C,Y349,1),"#,###"),IF(Y349="월계",INDEX(월별누계!$B:$B,MATCH(출력월,월별누계!$A:$A,0),1),IF(Y349="누계",INDEX(월별누계!$D:$D,MATCH(출력월,월별누계!$A:$A,0),1),"")))</f>
        <v/>
      </c>
      <c r="L349" s="308"/>
      <c r="M349" s="308"/>
      <c r="N349" s="309"/>
      <c r="O349" s="310" t="str">
        <f ca="1">IF(ISNUMBER(Y349),TEXT(INDEX(회계장부!$D:$D,Y349,1),"#,####"),IF(Y349="월계",INDEX(월별누계!$C:$C,MATCH(출력월,월별누계!$A:$A,0),1),IF(Y349="누계",INDEX(월별누계!$E:$E,MATCH(출력월,월별누계!$A:$A,0),1),"")))</f>
        <v/>
      </c>
      <c r="P349" s="308"/>
      <c r="Q349" s="308"/>
      <c r="R349" s="309"/>
      <c r="S349" s="311" t="str">
        <f ca="1">IF(ISNUMBER(Y349),INDEX(회계장부!$E:$E,Y349,1),IF(Y349="월계","",IF(Y349="누계",INDEX(월별누계!$F:$F,MATCH(출력월,월별누계!$A:$A,0),1),"")))</f>
        <v/>
      </c>
      <c r="T349" s="311"/>
      <c r="U349" s="311"/>
      <c r="V349" s="310"/>
      <c r="W349" s="1">
        <v>344</v>
      </c>
      <c r="X349" s="1" t="str">
        <f ca="1">IFERROR(MATCH(W349,회계장부!$N:$N,0),"N/A")</f>
        <v>N/A</v>
      </c>
      <c r="Y349" s="1" t="str">
        <f t="shared" ca="1" si="11"/>
        <v>N/A</v>
      </c>
      <c r="Z349" s="1" t="str">
        <f t="shared" ca="1" si="10"/>
        <v>X</v>
      </c>
    </row>
    <row r="350" spans="1:26" ht="20.100000000000001" customHeight="1">
      <c r="A350" s="298" t="str">
        <f ca="1">IF(X350="N/A","",MONTH(INDEX(회계장부!$A:$A,X350,1)))</f>
        <v/>
      </c>
      <c r="B350" s="299" t="str">
        <f ca="1">IF(X350="N/A","",DAY(INDEX(회계장부!$A:$A,X350,1)))</f>
        <v/>
      </c>
      <c r="C350" s="325" t="str">
        <f ca="1">IF(ISNUMBER(Y350),INDEX(회계장부!$B:$B,Y350,1),IF(Y350="N/A","",Y350))</f>
        <v/>
      </c>
      <c r="D350" s="326"/>
      <c r="E350" s="326"/>
      <c r="F350" s="326"/>
      <c r="G350" s="326"/>
      <c r="H350" s="326"/>
      <c r="I350" s="326"/>
      <c r="J350" s="327"/>
      <c r="K350" s="307" t="str">
        <f ca="1">IF(ISNUMBER(Y350),TEXT(INDEX(회계장부!$C:$C,Y350,1),"#,###"),IF(Y350="월계",INDEX(월별누계!$B:$B,MATCH(출력월,월별누계!$A:$A,0),1),IF(Y350="누계",INDEX(월별누계!$D:$D,MATCH(출력월,월별누계!$A:$A,0),1),"")))</f>
        <v/>
      </c>
      <c r="L350" s="308"/>
      <c r="M350" s="308"/>
      <c r="N350" s="309"/>
      <c r="O350" s="310" t="str">
        <f ca="1">IF(ISNUMBER(Y350),TEXT(INDEX(회계장부!$D:$D,Y350,1),"#,####"),IF(Y350="월계",INDEX(월별누계!$C:$C,MATCH(출력월,월별누계!$A:$A,0),1),IF(Y350="누계",INDEX(월별누계!$E:$E,MATCH(출력월,월별누계!$A:$A,0),1),"")))</f>
        <v/>
      </c>
      <c r="P350" s="308"/>
      <c r="Q350" s="308"/>
      <c r="R350" s="309"/>
      <c r="S350" s="311" t="str">
        <f ca="1">IF(ISNUMBER(Y350),INDEX(회계장부!$E:$E,Y350,1),IF(Y350="월계","",IF(Y350="누계",INDEX(월별누계!$F:$F,MATCH(출력월,월별누계!$A:$A,0),1),"")))</f>
        <v/>
      </c>
      <c r="T350" s="311"/>
      <c r="U350" s="311"/>
      <c r="V350" s="310"/>
      <c r="W350" s="1">
        <v>345</v>
      </c>
      <c r="X350" s="1" t="str">
        <f ca="1">IFERROR(MATCH(W350,회계장부!$N:$N,0),"N/A")</f>
        <v>N/A</v>
      </c>
      <c r="Y350" s="1" t="str">
        <f t="shared" ca="1" si="11"/>
        <v>N/A</v>
      </c>
      <c r="Z350" s="1" t="str">
        <f t="shared" ca="1" si="10"/>
        <v>X</v>
      </c>
    </row>
    <row r="351" spans="1:26" ht="20.100000000000001" customHeight="1">
      <c r="A351" s="298" t="str">
        <f ca="1">IF(X351="N/A","",MONTH(INDEX(회계장부!$A:$A,X351,1)))</f>
        <v/>
      </c>
      <c r="B351" s="299" t="str">
        <f ca="1">IF(X351="N/A","",DAY(INDEX(회계장부!$A:$A,X351,1)))</f>
        <v/>
      </c>
      <c r="C351" s="325" t="str">
        <f ca="1">IF(ISNUMBER(Y351),INDEX(회계장부!$B:$B,Y351,1),IF(Y351="N/A","",Y351))</f>
        <v/>
      </c>
      <c r="D351" s="326"/>
      <c r="E351" s="326"/>
      <c r="F351" s="326"/>
      <c r="G351" s="326"/>
      <c r="H351" s="326"/>
      <c r="I351" s="326"/>
      <c r="J351" s="327"/>
      <c r="K351" s="307" t="str">
        <f ca="1">IF(ISNUMBER(Y351),TEXT(INDEX(회계장부!$C:$C,Y351,1),"#,###"),IF(Y351="월계",INDEX(월별누계!$B:$B,MATCH(출력월,월별누계!$A:$A,0),1),IF(Y351="누계",INDEX(월별누계!$D:$D,MATCH(출력월,월별누계!$A:$A,0),1),"")))</f>
        <v/>
      </c>
      <c r="L351" s="308"/>
      <c r="M351" s="308"/>
      <c r="N351" s="309"/>
      <c r="O351" s="310" t="str">
        <f ca="1">IF(ISNUMBER(Y351),TEXT(INDEX(회계장부!$D:$D,Y351,1),"#,####"),IF(Y351="월계",INDEX(월별누계!$C:$C,MATCH(출력월,월별누계!$A:$A,0),1),IF(Y351="누계",INDEX(월별누계!$E:$E,MATCH(출력월,월별누계!$A:$A,0),1),"")))</f>
        <v/>
      </c>
      <c r="P351" s="308"/>
      <c r="Q351" s="308"/>
      <c r="R351" s="309"/>
      <c r="S351" s="311" t="str">
        <f ca="1">IF(ISNUMBER(Y351),INDEX(회계장부!$E:$E,Y351,1),IF(Y351="월계","",IF(Y351="누계",INDEX(월별누계!$F:$F,MATCH(출력월,월별누계!$A:$A,0),1),"")))</f>
        <v/>
      </c>
      <c r="T351" s="311"/>
      <c r="U351" s="311"/>
      <c r="V351" s="310"/>
      <c r="W351" s="1">
        <v>346</v>
      </c>
      <c r="X351" s="1" t="str">
        <f ca="1">IFERROR(MATCH(W351,회계장부!$N:$N,0),"N/A")</f>
        <v>N/A</v>
      </c>
      <c r="Y351" s="1" t="str">
        <f t="shared" ca="1" si="11"/>
        <v>N/A</v>
      </c>
      <c r="Z351" s="1" t="str">
        <f t="shared" ca="1" si="10"/>
        <v>X</v>
      </c>
    </row>
    <row r="352" spans="1:26" ht="20.100000000000001" customHeight="1">
      <c r="A352" s="298" t="str">
        <f ca="1">IF(X352="N/A","",MONTH(INDEX(회계장부!$A:$A,X352,1)))</f>
        <v/>
      </c>
      <c r="B352" s="299" t="str">
        <f ca="1">IF(X352="N/A","",DAY(INDEX(회계장부!$A:$A,X352,1)))</f>
        <v/>
      </c>
      <c r="C352" s="325" t="str">
        <f ca="1">IF(ISNUMBER(Y352),INDEX(회계장부!$B:$B,Y352,1),IF(Y352="N/A","",Y352))</f>
        <v/>
      </c>
      <c r="D352" s="326"/>
      <c r="E352" s="326"/>
      <c r="F352" s="326"/>
      <c r="G352" s="326"/>
      <c r="H352" s="326"/>
      <c r="I352" s="326"/>
      <c r="J352" s="327"/>
      <c r="K352" s="307" t="str">
        <f ca="1">IF(ISNUMBER(Y352),TEXT(INDEX(회계장부!$C:$C,Y352,1),"#,###"),IF(Y352="월계",INDEX(월별누계!$B:$B,MATCH(출력월,월별누계!$A:$A,0),1),IF(Y352="누계",INDEX(월별누계!$D:$D,MATCH(출력월,월별누계!$A:$A,0),1),"")))</f>
        <v/>
      </c>
      <c r="L352" s="308"/>
      <c r="M352" s="308"/>
      <c r="N352" s="309"/>
      <c r="O352" s="310" t="str">
        <f ca="1">IF(ISNUMBER(Y352),TEXT(INDEX(회계장부!$D:$D,Y352,1),"#,####"),IF(Y352="월계",INDEX(월별누계!$C:$C,MATCH(출력월,월별누계!$A:$A,0),1),IF(Y352="누계",INDEX(월별누계!$E:$E,MATCH(출력월,월별누계!$A:$A,0),1),"")))</f>
        <v/>
      </c>
      <c r="P352" s="308"/>
      <c r="Q352" s="308"/>
      <c r="R352" s="309"/>
      <c r="S352" s="311" t="str">
        <f ca="1">IF(ISNUMBER(Y352),INDEX(회계장부!$E:$E,Y352,1),IF(Y352="월계","",IF(Y352="누계",INDEX(월별누계!$F:$F,MATCH(출력월,월별누계!$A:$A,0),1),"")))</f>
        <v/>
      </c>
      <c r="T352" s="311"/>
      <c r="U352" s="311"/>
      <c r="V352" s="310"/>
      <c r="W352" s="1">
        <v>347</v>
      </c>
      <c r="X352" s="1" t="str">
        <f ca="1">IFERROR(MATCH(W352,회계장부!$N:$N,0),"N/A")</f>
        <v>N/A</v>
      </c>
      <c r="Y352" s="1" t="str">
        <f t="shared" ca="1" si="11"/>
        <v>N/A</v>
      </c>
      <c r="Z352" s="1" t="str">
        <f t="shared" ca="1" si="10"/>
        <v>X</v>
      </c>
    </row>
    <row r="353" spans="1:26" ht="20.100000000000001" customHeight="1">
      <c r="A353" s="298" t="str">
        <f ca="1">IF(X353="N/A","",MONTH(INDEX(회계장부!$A:$A,X353,1)))</f>
        <v/>
      </c>
      <c r="B353" s="299" t="str">
        <f ca="1">IF(X353="N/A","",DAY(INDEX(회계장부!$A:$A,X353,1)))</f>
        <v/>
      </c>
      <c r="C353" s="325" t="str">
        <f ca="1">IF(ISNUMBER(Y353),INDEX(회계장부!$B:$B,Y353,1),IF(Y353="N/A","",Y353))</f>
        <v/>
      </c>
      <c r="D353" s="326"/>
      <c r="E353" s="326"/>
      <c r="F353" s="326"/>
      <c r="G353" s="326"/>
      <c r="H353" s="326"/>
      <c r="I353" s="326"/>
      <c r="J353" s="327"/>
      <c r="K353" s="307" t="str">
        <f ca="1">IF(ISNUMBER(Y353),TEXT(INDEX(회계장부!$C:$C,Y353,1),"#,###"),IF(Y353="월계",INDEX(월별누계!$B:$B,MATCH(출력월,월별누계!$A:$A,0),1),IF(Y353="누계",INDEX(월별누계!$D:$D,MATCH(출력월,월별누계!$A:$A,0),1),"")))</f>
        <v/>
      </c>
      <c r="L353" s="308"/>
      <c r="M353" s="308"/>
      <c r="N353" s="309"/>
      <c r="O353" s="310" t="str">
        <f ca="1">IF(ISNUMBER(Y353),TEXT(INDEX(회계장부!$D:$D,Y353,1),"#,####"),IF(Y353="월계",INDEX(월별누계!$C:$C,MATCH(출력월,월별누계!$A:$A,0),1),IF(Y353="누계",INDEX(월별누계!$E:$E,MATCH(출력월,월별누계!$A:$A,0),1),"")))</f>
        <v/>
      </c>
      <c r="P353" s="308"/>
      <c r="Q353" s="308"/>
      <c r="R353" s="309"/>
      <c r="S353" s="311" t="str">
        <f ca="1">IF(ISNUMBER(Y353),INDEX(회계장부!$E:$E,Y353,1),IF(Y353="월계","",IF(Y353="누계",INDEX(월별누계!$F:$F,MATCH(출력월,월별누계!$A:$A,0),1),"")))</f>
        <v/>
      </c>
      <c r="T353" s="311"/>
      <c r="U353" s="311"/>
      <c r="V353" s="310"/>
      <c r="W353" s="1">
        <v>348</v>
      </c>
      <c r="X353" s="1" t="str">
        <f ca="1">IFERROR(MATCH(W353,회계장부!$N:$N,0),"N/A")</f>
        <v>N/A</v>
      </c>
      <c r="Y353" s="1" t="str">
        <f t="shared" ca="1" si="11"/>
        <v>N/A</v>
      </c>
      <c r="Z353" s="1" t="str">
        <f t="shared" ca="1" si="10"/>
        <v>X</v>
      </c>
    </row>
    <row r="354" spans="1:26" ht="20.100000000000001" customHeight="1">
      <c r="A354" s="298" t="str">
        <f ca="1">IF(X354="N/A","",MONTH(INDEX(회계장부!$A:$A,X354,1)))</f>
        <v/>
      </c>
      <c r="B354" s="299" t="str">
        <f ca="1">IF(X354="N/A","",DAY(INDEX(회계장부!$A:$A,X354,1)))</f>
        <v/>
      </c>
      <c r="C354" s="325" t="str">
        <f ca="1">IF(ISNUMBER(Y354),INDEX(회계장부!$B:$B,Y354,1),IF(Y354="N/A","",Y354))</f>
        <v/>
      </c>
      <c r="D354" s="326"/>
      <c r="E354" s="326"/>
      <c r="F354" s="326"/>
      <c r="G354" s="326"/>
      <c r="H354" s="326"/>
      <c r="I354" s="326"/>
      <c r="J354" s="327"/>
      <c r="K354" s="307" t="str">
        <f ca="1">IF(ISNUMBER(Y354),TEXT(INDEX(회계장부!$C:$C,Y354,1),"#,###"),IF(Y354="월계",INDEX(월별누계!$B:$B,MATCH(출력월,월별누계!$A:$A,0),1),IF(Y354="누계",INDEX(월별누계!$D:$D,MATCH(출력월,월별누계!$A:$A,0),1),"")))</f>
        <v/>
      </c>
      <c r="L354" s="308"/>
      <c r="M354" s="308"/>
      <c r="N354" s="309"/>
      <c r="O354" s="310" t="str">
        <f ca="1">IF(ISNUMBER(Y354),TEXT(INDEX(회계장부!$D:$D,Y354,1),"#,####"),IF(Y354="월계",INDEX(월별누계!$C:$C,MATCH(출력월,월별누계!$A:$A,0),1),IF(Y354="누계",INDEX(월별누계!$E:$E,MATCH(출력월,월별누계!$A:$A,0),1),"")))</f>
        <v/>
      </c>
      <c r="P354" s="308"/>
      <c r="Q354" s="308"/>
      <c r="R354" s="309"/>
      <c r="S354" s="311" t="str">
        <f ca="1">IF(ISNUMBER(Y354),INDEX(회계장부!$E:$E,Y354,1),IF(Y354="월계","",IF(Y354="누계",INDEX(월별누계!$F:$F,MATCH(출력월,월별누계!$A:$A,0),1),"")))</f>
        <v/>
      </c>
      <c r="T354" s="311"/>
      <c r="U354" s="311"/>
      <c r="V354" s="310"/>
      <c r="W354" s="1">
        <v>349</v>
      </c>
      <c r="X354" s="1" t="str">
        <f ca="1">IFERROR(MATCH(W354,회계장부!$N:$N,0),"N/A")</f>
        <v>N/A</v>
      </c>
      <c r="Y354" s="1" t="str">
        <f t="shared" ca="1" si="11"/>
        <v>N/A</v>
      </c>
      <c r="Z354" s="1" t="str">
        <f t="shared" ca="1" si="10"/>
        <v>X</v>
      </c>
    </row>
    <row r="355" spans="1:26" ht="20.100000000000001" customHeight="1">
      <c r="A355" s="298" t="str">
        <f ca="1">IF(X355="N/A","",MONTH(INDEX(회계장부!$A:$A,X355,1)))</f>
        <v/>
      </c>
      <c r="B355" s="299" t="str">
        <f ca="1">IF(X355="N/A","",DAY(INDEX(회계장부!$A:$A,X355,1)))</f>
        <v/>
      </c>
      <c r="C355" s="325" t="str">
        <f ca="1">IF(ISNUMBER(Y355),INDEX(회계장부!$B:$B,Y355,1),IF(Y355="N/A","",Y355))</f>
        <v/>
      </c>
      <c r="D355" s="326"/>
      <c r="E355" s="326"/>
      <c r="F355" s="326"/>
      <c r="G355" s="326"/>
      <c r="H355" s="326"/>
      <c r="I355" s="326"/>
      <c r="J355" s="327"/>
      <c r="K355" s="307" t="str">
        <f ca="1">IF(ISNUMBER(Y355),TEXT(INDEX(회계장부!$C:$C,Y355,1),"#,###"),IF(Y355="월계",INDEX(월별누계!$B:$B,MATCH(출력월,월별누계!$A:$A,0),1),IF(Y355="누계",INDEX(월별누계!$D:$D,MATCH(출력월,월별누계!$A:$A,0),1),"")))</f>
        <v/>
      </c>
      <c r="L355" s="308"/>
      <c r="M355" s="308"/>
      <c r="N355" s="309"/>
      <c r="O355" s="310" t="str">
        <f ca="1">IF(ISNUMBER(Y355),TEXT(INDEX(회계장부!$D:$D,Y355,1),"#,####"),IF(Y355="월계",INDEX(월별누계!$C:$C,MATCH(출력월,월별누계!$A:$A,0),1),IF(Y355="누계",INDEX(월별누계!$E:$E,MATCH(출력월,월별누계!$A:$A,0),1),"")))</f>
        <v/>
      </c>
      <c r="P355" s="308"/>
      <c r="Q355" s="308"/>
      <c r="R355" s="309"/>
      <c r="S355" s="311" t="str">
        <f ca="1">IF(ISNUMBER(Y355),INDEX(회계장부!$E:$E,Y355,1),IF(Y355="월계","",IF(Y355="누계",INDEX(월별누계!$F:$F,MATCH(출력월,월별누계!$A:$A,0),1),"")))</f>
        <v/>
      </c>
      <c r="T355" s="311"/>
      <c r="U355" s="311"/>
      <c r="V355" s="310"/>
      <c r="W355" s="1">
        <v>350</v>
      </c>
      <c r="X355" s="1" t="str">
        <f ca="1">IFERROR(MATCH(W355,회계장부!$N:$N,0),"N/A")</f>
        <v>N/A</v>
      </c>
      <c r="Y355" s="1" t="str">
        <f t="shared" ca="1" si="11"/>
        <v>N/A</v>
      </c>
      <c r="Z355" s="1" t="str">
        <f t="shared" ca="1" si="10"/>
        <v>X</v>
      </c>
    </row>
    <row r="356" spans="1:26" ht="20.100000000000001" customHeight="1">
      <c r="A356" s="298" t="str">
        <f ca="1">IF(X356="N/A","",MONTH(INDEX(회계장부!$A:$A,X356,1)))</f>
        <v/>
      </c>
      <c r="B356" s="299" t="str">
        <f ca="1">IF(X356="N/A","",DAY(INDEX(회계장부!$A:$A,X356,1)))</f>
        <v/>
      </c>
      <c r="C356" s="325" t="str">
        <f ca="1">IF(ISNUMBER(Y356),INDEX(회계장부!$B:$B,Y356,1),IF(Y356="N/A","",Y356))</f>
        <v/>
      </c>
      <c r="D356" s="326"/>
      <c r="E356" s="326"/>
      <c r="F356" s="326"/>
      <c r="G356" s="326"/>
      <c r="H356" s="326"/>
      <c r="I356" s="326"/>
      <c r="J356" s="327"/>
      <c r="K356" s="307" t="str">
        <f ca="1">IF(ISNUMBER(Y356),TEXT(INDEX(회계장부!$C:$C,Y356,1),"#,###"),IF(Y356="월계",INDEX(월별누계!$B:$B,MATCH(출력월,월별누계!$A:$A,0),1),IF(Y356="누계",INDEX(월별누계!$D:$D,MATCH(출력월,월별누계!$A:$A,0),1),"")))</f>
        <v/>
      </c>
      <c r="L356" s="308"/>
      <c r="M356" s="308"/>
      <c r="N356" s="309"/>
      <c r="O356" s="310" t="str">
        <f ca="1">IF(ISNUMBER(Y356),TEXT(INDEX(회계장부!$D:$D,Y356,1),"#,####"),IF(Y356="월계",INDEX(월별누계!$C:$C,MATCH(출력월,월별누계!$A:$A,0),1),IF(Y356="누계",INDEX(월별누계!$E:$E,MATCH(출력월,월별누계!$A:$A,0),1),"")))</f>
        <v/>
      </c>
      <c r="P356" s="308"/>
      <c r="Q356" s="308"/>
      <c r="R356" s="309"/>
      <c r="S356" s="311" t="str">
        <f ca="1">IF(ISNUMBER(Y356),INDEX(회계장부!$E:$E,Y356,1),IF(Y356="월계","",IF(Y356="누계",INDEX(월별누계!$F:$F,MATCH(출력월,월별누계!$A:$A,0),1),"")))</f>
        <v/>
      </c>
      <c r="T356" s="311"/>
      <c r="U356" s="311"/>
      <c r="V356" s="310"/>
      <c r="W356" s="1">
        <v>351</v>
      </c>
      <c r="X356" s="1" t="str">
        <f ca="1">IFERROR(MATCH(W356,회계장부!$N:$N,0),"N/A")</f>
        <v>N/A</v>
      </c>
      <c r="Y356" s="1" t="str">
        <f t="shared" ca="1" si="11"/>
        <v>N/A</v>
      </c>
      <c r="Z356" s="1" t="str">
        <f t="shared" ca="1" si="10"/>
        <v>X</v>
      </c>
    </row>
    <row r="357" spans="1:26" ht="20.100000000000001" customHeight="1">
      <c r="A357" s="298" t="str">
        <f ca="1">IF(X357="N/A","",MONTH(INDEX(회계장부!$A:$A,X357,1)))</f>
        <v/>
      </c>
      <c r="B357" s="299" t="str">
        <f ca="1">IF(X357="N/A","",DAY(INDEX(회계장부!$A:$A,X357,1)))</f>
        <v/>
      </c>
      <c r="C357" s="325" t="str">
        <f ca="1">IF(ISNUMBER(Y357),INDEX(회계장부!$B:$B,Y357,1),IF(Y357="N/A","",Y357))</f>
        <v/>
      </c>
      <c r="D357" s="326"/>
      <c r="E357" s="326"/>
      <c r="F357" s="326"/>
      <c r="G357" s="326"/>
      <c r="H357" s="326"/>
      <c r="I357" s="326"/>
      <c r="J357" s="327"/>
      <c r="K357" s="307" t="str">
        <f ca="1">IF(ISNUMBER(Y357),TEXT(INDEX(회계장부!$C:$C,Y357,1),"#,###"),IF(Y357="월계",INDEX(월별누계!$B:$B,MATCH(출력월,월별누계!$A:$A,0),1),IF(Y357="누계",INDEX(월별누계!$D:$D,MATCH(출력월,월별누계!$A:$A,0),1),"")))</f>
        <v/>
      </c>
      <c r="L357" s="308"/>
      <c r="M357" s="308"/>
      <c r="N357" s="309"/>
      <c r="O357" s="310" t="str">
        <f ca="1">IF(ISNUMBER(Y357),TEXT(INDEX(회계장부!$D:$D,Y357,1),"#,####"),IF(Y357="월계",INDEX(월별누계!$C:$C,MATCH(출력월,월별누계!$A:$A,0),1),IF(Y357="누계",INDEX(월별누계!$E:$E,MATCH(출력월,월별누계!$A:$A,0),1),"")))</f>
        <v/>
      </c>
      <c r="P357" s="308"/>
      <c r="Q357" s="308"/>
      <c r="R357" s="309"/>
      <c r="S357" s="311" t="str">
        <f ca="1">IF(ISNUMBER(Y357),INDEX(회계장부!$E:$E,Y357,1),IF(Y357="월계","",IF(Y357="누계",INDEX(월별누계!$F:$F,MATCH(출력월,월별누계!$A:$A,0),1),"")))</f>
        <v/>
      </c>
      <c r="T357" s="311"/>
      <c r="U357" s="311"/>
      <c r="V357" s="310"/>
      <c r="W357" s="1">
        <v>352</v>
      </c>
      <c r="X357" s="1" t="str">
        <f ca="1">IFERROR(MATCH(W357,회계장부!$N:$N,0),"N/A")</f>
        <v>N/A</v>
      </c>
      <c r="Y357" s="1" t="str">
        <f t="shared" ca="1" si="11"/>
        <v>N/A</v>
      </c>
      <c r="Z357" s="1" t="str">
        <f t="shared" ca="1" si="10"/>
        <v>X</v>
      </c>
    </row>
    <row r="358" spans="1:26" ht="20.100000000000001" customHeight="1">
      <c r="A358" s="298" t="str">
        <f ca="1">IF(X358="N/A","",MONTH(INDEX(회계장부!$A:$A,X358,1)))</f>
        <v/>
      </c>
      <c r="B358" s="299" t="str">
        <f ca="1">IF(X358="N/A","",DAY(INDEX(회계장부!$A:$A,X358,1)))</f>
        <v/>
      </c>
      <c r="C358" s="325" t="str">
        <f ca="1">IF(ISNUMBER(Y358),INDEX(회계장부!$B:$B,Y358,1),IF(Y358="N/A","",Y358))</f>
        <v/>
      </c>
      <c r="D358" s="326"/>
      <c r="E358" s="326"/>
      <c r="F358" s="326"/>
      <c r="G358" s="326"/>
      <c r="H358" s="326"/>
      <c r="I358" s="326"/>
      <c r="J358" s="327"/>
      <c r="K358" s="307" t="str">
        <f ca="1">IF(ISNUMBER(Y358),TEXT(INDEX(회계장부!$C:$C,Y358,1),"#,###"),IF(Y358="월계",INDEX(월별누계!$B:$B,MATCH(출력월,월별누계!$A:$A,0),1),IF(Y358="누계",INDEX(월별누계!$D:$D,MATCH(출력월,월별누계!$A:$A,0),1),"")))</f>
        <v/>
      </c>
      <c r="L358" s="308"/>
      <c r="M358" s="308"/>
      <c r="N358" s="309"/>
      <c r="O358" s="310" t="str">
        <f ca="1">IF(ISNUMBER(Y358),TEXT(INDEX(회계장부!$D:$D,Y358,1),"#,####"),IF(Y358="월계",INDEX(월별누계!$C:$C,MATCH(출력월,월별누계!$A:$A,0),1),IF(Y358="누계",INDEX(월별누계!$E:$E,MATCH(출력월,월별누계!$A:$A,0),1),"")))</f>
        <v/>
      </c>
      <c r="P358" s="308"/>
      <c r="Q358" s="308"/>
      <c r="R358" s="309"/>
      <c r="S358" s="311" t="str">
        <f ca="1">IF(ISNUMBER(Y358),INDEX(회계장부!$E:$E,Y358,1),IF(Y358="월계","",IF(Y358="누계",INDEX(월별누계!$F:$F,MATCH(출력월,월별누계!$A:$A,0),1),"")))</f>
        <v/>
      </c>
      <c r="T358" s="311"/>
      <c r="U358" s="311"/>
      <c r="V358" s="310"/>
      <c r="W358" s="1">
        <v>353</v>
      </c>
      <c r="X358" s="1" t="str">
        <f ca="1">IFERROR(MATCH(W358,회계장부!$N:$N,0),"N/A")</f>
        <v>N/A</v>
      </c>
      <c r="Y358" s="1" t="str">
        <f t="shared" ca="1" si="11"/>
        <v>N/A</v>
      </c>
      <c r="Z358" s="1" t="str">
        <f t="shared" ca="1" si="10"/>
        <v>X</v>
      </c>
    </row>
    <row r="359" spans="1:26" ht="20.100000000000001" customHeight="1">
      <c r="A359" s="298" t="str">
        <f ca="1">IF(X359="N/A","",MONTH(INDEX(회계장부!$A:$A,X359,1)))</f>
        <v/>
      </c>
      <c r="B359" s="299" t="str">
        <f ca="1">IF(X359="N/A","",DAY(INDEX(회계장부!$A:$A,X359,1)))</f>
        <v/>
      </c>
      <c r="C359" s="325" t="str">
        <f ca="1">IF(ISNUMBER(Y359),INDEX(회계장부!$B:$B,Y359,1),IF(Y359="N/A","",Y359))</f>
        <v/>
      </c>
      <c r="D359" s="326"/>
      <c r="E359" s="326"/>
      <c r="F359" s="326"/>
      <c r="G359" s="326"/>
      <c r="H359" s="326"/>
      <c r="I359" s="326"/>
      <c r="J359" s="327"/>
      <c r="K359" s="307" t="str">
        <f ca="1">IF(ISNUMBER(Y359),TEXT(INDEX(회계장부!$C:$C,Y359,1),"#,###"),IF(Y359="월계",INDEX(월별누계!$B:$B,MATCH(출력월,월별누계!$A:$A,0),1),IF(Y359="누계",INDEX(월별누계!$D:$D,MATCH(출력월,월별누계!$A:$A,0),1),"")))</f>
        <v/>
      </c>
      <c r="L359" s="308"/>
      <c r="M359" s="308"/>
      <c r="N359" s="309"/>
      <c r="O359" s="310" t="str">
        <f ca="1">IF(ISNUMBER(Y359),TEXT(INDEX(회계장부!$D:$D,Y359,1),"#,####"),IF(Y359="월계",INDEX(월별누계!$C:$C,MATCH(출력월,월별누계!$A:$A,0),1),IF(Y359="누계",INDEX(월별누계!$E:$E,MATCH(출력월,월별누계!$A:$A,0),1),"")))</f>
        <v/>
      </c>
      <c r="P359" s="308"/>
      <c r="Q359" s="308"/>
      <c r="R359" s="309"/>
      <c r="S359" s="311" t="str">
        <f ca="1">IF(ISNUMBER(Y359),INDEX(회계장부!$E:$E,Y359,1),IF(Y359="월계","",IF(Y359="누계",INDEX(월별누계!$F:$F,MATCH(출력월,월별누계!$A:$A,0),1),"")))</f>
        <v/>
      </c>
      <c r="T359" s="311"/>
      <c r="U359" s="311"/>
      <c r="V359" s="310"/>
      <c r="W359" s="1">
        <v>354</v>
      </c>
      <c r="X359" s="1" t="str">
        <f ca="1">IFERROR(MATCH(W359,회계장부!$N:$N,0),"N/A")</f>
        <v>N/A</v>
      </c>
      <c r="Y359" s="1" t="str">
        <f t="shared" ca="1" si="11"/>
        <v>N/A</v>
      </c>
      <c r="Z359" s="1" t="str">
        <f t="shared" ca="1" si="10"/>
        <v>X</v>
      </c>
    </row>
    <row r="360" spans="1:26" ht="20.100000000000001" customHeight="1">
      <c r="A360" s="298" t="str">
        <f ca="1">IF(X360="N/A","",MONTH(INDEX(회계장부!$A:$A,X360,1)))</f>
        <v/>
      </c>
      <c r="B360" s="299" t="str">
        <f ca="1">IF(X360="N/A","",DAY(INDEX(회계장부!$A:$A,X360,1)))</f>
        <v/>
      </c>
      <c r="C360" s="325" t="str">
        <f ca="1">IF(ISNUMBER(Y360),INDEX(회계장부!$B:$B,Y360,1),IF(Y360="N/A","",Y360))</f>
        <v/>
      </c>
      <c r="D360" s="326"/>
      <c r="E360" s="326"/>
      <c r="F360" s="326"/>
      <c r="G360" s="326"/>
      <c r="H360" s="326"/>
      <c r="I360" s="326"/>
      <c r="J360" s="327"/>
      <c r="K360" s="307" t="str">
        <f ca="1">IF(ISNUMBER(Y360),TEXT(INDEX(회계장부!$C:$C,Y360,1),"#,###"),IF(Y360="월계",INDEX(월별누계!$B:$B,MATCH(출력월,월별누계!$A:$A,0),1),IF(Y360="누계",INDEX(월별누계!$D:$D,MATCH(출력월,월별누계!$A:$A,0),1),"")))</f>
        <v/>
      </c>
      <c r="L360" s="308"/>
      <c r="M360" s="308"/>
      <c r="N360" s="309"/>
      <c r="O360" s="310" t="str">
        <f ca="1">IF(ISNUMBER(Y360),TEXT(INDEX(회계장부!$D:$D,Y360,1),"#,####"),IF(Y360="월계",INDEX(월별누계!$C:$C,MATCH(출력월,월별누계!$A:$A,0),1),IF(Y360="누계",INDEX(월별누계!$E:$E,MATCH(출력월,월별누계!$A:$A,0),1),"")))</f>
        <v/>
      </c>
      <c r="P360" s="308"/>
      <c r="Q360" s="308"/>
      <c r="R360" s="309"/>
      <c r="S360" s="311" t="str">
        <f ca="1">IF(ISNUMBER(Y360),INDEX(회계장부!$E:$E,Y360,1),IF(Y360="월계","",IF(Y360="누계",INDEX(월별누계!$F:$F,MATCH(출력월,월별누계!$A:$A,0),1),"")))</f>
        <v/>
      </c>
      <c r="T360" s="311"/>
      <c r="U360" s="311"/>
      <c r="V360" s="310"/>
      <c r="W360" s="1">
        <v>355</v>
      </c>
      <c r="X360" s="1" t="str">
        <f ca="1">IFERROR(MATCH(W360,회계장부!$N:$N,0),"N/A")</f>
        <v>N/A</v>
      </c>
      <c r="Y360" s="1" t="str">
        <f t="shared" ca="1" si="11"/>
        <v>N/A</v>
      </c>
      <c r="Z360" s="1" t="str">
        <f t="shared" ca="1" si="10"/>
        <v>X</v>
      </c>
    </row>
    <row r="361" spans="1:26" ht="20.100000000000001" customHeight="1">
      <c r="A361" s="298" t="str">
        <f ca="1">IF(X361="N/A","",MONTH(INDEX(회계장부!$A:$A,X361,1)))</f>
        <v/>
      </c>
      <c r="B361" s="299" t="str">
        <f ca="1">IF(X361="N/A","",DAY(INDEX(회계장부!$A:$A,X361,1)))</f>
        <v/>
      </c>
      <c r="C361" s="325" t="str">
        <f ca="1">IF(ISNUMBER(Y361),INDEX(회계장부!$B:$B,Y361,1),IF(Y361="N/A","",Y361))</f>
        <v/>
      </c>
      <c r="D361" s="326"/>
      <c r="E361" s="326"/>
      <c r="F361" s="326"/>
      <c r="G361" s="326"/>
      <c r="H361" s="326"/>
      <c r="I361" s="326"/>
      <c r="J361" s="327"/>
      <c r="K361" s="307" t="str">
        <f ca="1">IF(ISNUMBER(Y361),TEXT(INDEX(회계장부!$C:$C,Y361,1),"#,###"),IF(Y361="월계",INDEX(월별누계!$B:$B,MATCH(출력월,월별누계!$A:$A,0),1),IF(Y361="누계",INDEX(월별누계!$D:$D,MATCH(출력월,월별누계!$A:$A,0),1),"")))</f>
        <v/>
      </c>
      <c r="L361" s="308"/>
      <c r="M361" s="308"/>
      <c r="N361" s="309"/>
      <c r="O361" s="310" t="str">
        <f ca="1">IF(ISNUMBER(Y361),TEXT(INDEX(회계장부!$D:$D,Y361,1),"#,####"),IF(Y361="월계",INDEX(월별누계!$C:$C,MATCH(출력월,월별누계!$A:$A,0),1),IF(Y361="누계",INDEX(월별누계!$E:$E,MATCH(출력월,월별누계!$A:$A,0),1),"")))</f>
        <v/>
      </c>
      <c r="P361" s="308"/>
      <c r="Q361" s="308"/>
      <c r="R361" s="309"/>
      <c r="S361" s="311" t="str">
        <f ca="1">IF(ISNUMBER(Y361),INDEX(회계장부!$E:$E,Y361,1),IF(Y361="월계","",IF(Y361="누계",INDEX(월별누계!$F:$F,MATCH(출력월,월별누계!$A:$A,0),1),"")))</f>
        <v/>
      </c>
      <c r="T361" s="311"/>
      <c r="U361" s="311"/>
      <c r="V361" s="310"/>
      <c r="W361" s="1">
        <v>356</v>
      </c>
      <c r="X361" s="1" t="str">
        <f ca="1">IFERROR(MATCH(W361,회계장부!$N:$N,0),"N/A")</f>
        <v>N/A</v>
      </c>
      <c r="Y361" s="1" t="str">
        <f t="shared" ca="1" si="11"/>
        <v>N/A</v>
      </c>
      <c r="Z361" s="1" t="str">
        <f t="shared" ca="1" si="10"/>
        <v>X</v>
      </c>
    </row>
    <row r="362" spans="1:26" ht="20.100000000000001" customHeight="1">
      <c r="A362" s="298" t="str">
        <f ca="1">IF(X362="N/A","",MONTH(INDEX(회계장부!$A:$A,X362,1)))</f>
        <v/>
      </c>
      <c r="B362" s="299" t="str">
        <f ca="1">IF(X362="N/A","",DAY(INDEX(회계장부!$A:$A,X362,1)))</f>
        <v/>
      </c>
      <c r="C362" s="325" t="str">
        <f ca="1">IF(ISNUMBER(Y362),INDEX(회계장부!$B:$B,Y362,1),IF(Y362="N/A","",Y362))</f>
        <v/>
      </c>
      <c r="D362" s="326"/>
      <c r="E362" s="326"/>
      <c r="F362" s="326"/>
      <c r="G362" s="326"/>
      <c r="H362" s="326"/>
      <c r="I362" s="326"/>
      <c r="J362" s="327"/>
      <c r="K362" s="307" t="str">
        <f ca="1">IF(ISNUMBER(Y362),TEXT(INDEX(회계장부!$C:$C,Y362,1),"#,###"),IF(Y362="월계",INDEX(월별누계!$B:$B,MATCH(출력월,월별누계!$A:$A,0),1),IF(Y362="누계",INDEX(월별누계!$D:$D,MATCH(출력월,월별누계!$A:$A,0),1),"")))</f>
        <v/>
      </c>
      <c r="L362" s="308"/>
      <c r="M362" s="308"/>
      <c r="N362" s="309"/>
      <c r="O362" s="310" t="str">
        <f ca="1">IF(ISNUMBER(Y362),TEXT(INDEX(회계장부!$D:$D,Y362,1),"#,####"),IF(Y362="월계",INDEX(월별누계!$C:$C,MATCH(출력월,월별누계!$A:$A,0),1),IF(Y362="누계",INDEX(월별누계!$E:$E,MATCH(출력월,월별누계!$A:$A,0),1),"")))</f>
        <v/>
      </c>
      <c r="P362" s="308"/>
      <c r="Q362" s="308"/>
      <c r="R362" s="309"/>
      <c r="S362" s="311" t="str">
        <f ca="1">IF(ISNUMBER(Y362),INDEX(회계장부!$E:$E,Y362,1),IF(Y362="월계","",IF(Y362="누계",INDEX(월별누계!$F:$F,MATCH(출력월,월별누계!$A:$A,0),1),"")))</f>
        <v/>
      </c>
      <c r="T362" s="311"/>
      <c r="U362" s="311"/>
      <c r="V362" s="310"/>
      <c r="W362" s="1">
        <v>357</v>
      </c>
      <c r="X362" s="1" t="str">
        <f ca="1">IFERROR(MATCH(W362,회계장부!$N:$N,0),"N/A")</f>
        <v>N/A</v>
      </c>
      <c r="Y362" s="1" t="str">
        <f t="shared" ca="1" si="11"/>
        <v>N/A</v>
      </c>
      <c r="Z362" s="1" t="str">
        <f t="shared" ca="1" si="10"/>
        <v>X</v>
      </c>
    </row>
    <row r="363" spans="1:26" ht="20.100000000000001" customHeight="1">
      <c r="A363" s="298" t="str">
        <f ca="1">IF(X363="N/A","",MONTH(INDEX(회계장부!$A:$A,X363,1)))</f>
        <v/>
      </c>
      <c r="B363" s="299" t="str">
        <f ca="1">IF(X363="N/A","",DAY(INDEX(회계장부!$A:$A,X363,1)))</f>
        <v/>
      </c>
      <c r="C363" s="325" t="str">
        <f ca="1">IF(ISNUMBER(Y363),INDEX(회계장부!$B:$B,Y363,1),IF(Y363="N/A","",Y363))</f>
        <v/>
      </c>
      <c r="D363" s="326"/>
      <c r="E363" s="326"/>
      <c r="F363" s="326"/>
      <c r="G363" s="326"/>
      <c r="H363" s="326"/>
      <c r="I363" s="326"/>
      <c r="J363" s="327"/>
      <c r="K363" s="307" t="str">
        <f ca="1">IF(ISNUMBER(Y363),TEXT(INDEX(회계장부!$C:$C,Y363,1),"#,###"),IF(Y363="월계",INDEX(월별누계!$B:$B,MATCH(출력월,월별누계!$A:$A,0),1),IF(Y363="누계",INDEX(월별누계!$D:$D,MATCH(출력월,월별누계!$A:$A,0),1),"")))</f>
        <v/>
      </c>
      <c r="L363" s="308"/>
      <c r="M363" s="308"/>
      <c r="N363" s="309"/>
      <c r="O363" s="310" t="str">
        <f ca="1">IF(ISNUMBER(Y363),TEXT(INDEX(회계장부!$D:$D,Y363,1),"#,####"),IF(Y363="월계",INDEX(월별누계!$C:$C,MATCH(출력월,월별누계!$A:$A,0),1),IF(Y363="누계",INDEX(월별누계!$E:$E,MATCH(출력월,월별누계!$A:$A,0),1),"")))</f>
        <v/>
      </c>
      <c r="P363" s="308"/>
      <c r="Q363" s="308"/>
      <c r="R363" s="309"/>
      <c r="S363" s="311" t="str">
        <f ca="1">IF(ISNUMBER(Y363),INDEX(회계장부!$E:$E,Y363,1),IF(Y363="월계","",IF(Y363="누계",INDEX(월별누계!$F:$F,MATCH(출력월,월별누계!$A:$A,0),1),"")))</f>
        <v/>
      </c>
      <c r="T363" s="311"/>
      <c r="U363" s="311"/>
      <c r="V363" s="310"/>
      <c r="W363" s="1">
        <v>358</v>
      </c>
      <c r="X363" s="1" t="str">
        <f ca="1">IFERROR(MATCH(W363,회계장부!$N:$N,0),"N/A")</f>
        <v>N/A</v>
      </c>
      <c r="Y363" s="1" t="str">
        <f t="shared" ca="1" si="11"/>
        <v>N/A</v>
      </c>
      <c r="Z363" s="1" t="str">
        <f t="shared" ca="1" si="10"/>
        <v>X</v>
      </c>
    </row>
    <row r="364" spans="1:26" ht="20.100000000000001" customHeight="1">
      <c r="A364" s="298" t="str">
        <f ca="1">IF(X364="N/A","",MONTH(INDEX(회계장부!$A:$A,X364,1)))</f>
        <v/>
      </c>
      <c r="B364" s="299" t="str">
        <f ca="1">IF(X364="N/A","",DAY(INDEX(회계장부!$A:$A,X364,1)))</f>
        <v/>
      </c>
      <c r="C364" s="325" t="str">
        <f ca="1">IF(ISNUMBER(Y364),INDEX(회계장부!$B:$B,Y364,1),IF(Y364="N/A","",Y364))</f>
        <v/>
      </c>
      <c r="D364" s="326"/>
      <c r="E364" s="326"/>
      <c r="F364" s="326"/>
      <c r="G364" s="326"/>
      <c r="H364" s="326"/>
      <c r="I364" s="326"/>
      <c r="J364" s="327"/>
      <c r="K364" s="307" t="str">
        <f ca="1">IF(ISNUMBER(Y364),TEXT(INDEX(회계장부!$C:$C,Y364,1),"#,###"),IF(Y364="월계",INDEX(월별누계!$B:$B,MATCH(출력월,월별누계!$A:$A,0),1),IF(Y364="누계",INDEX(월별누계!$D:$D,MATCH(출력월,월별누계!$A:$A,0),1),"")))</f>
        <v/>
      </c>
      <c r="L364" s="308"/>
      <c r="M364" s="308"/>
      <c r="N364" s="309"/>
      <c r="O364" s="310" t="str">
        <f ca="1">IF(ISNUMBER(Y364),TEXT(INDEX(회계장부!$D:$D,Y364,1),"#,####"),IF(Y364="월계",INDEX(월별누계!$C:$C,MATCH(출력월,월별누계!$A:$A,0),1),IF(Y364="누계",INDEX(월별누계!$E:$E,MATCH(출력월,월별누계!$A:$A,0),1),"")))</f>
        <v/>
      </c>
      <c r="P364" s="308"/>
      <c r="Q364" s="308"/>
      <c r="R364" s="309"/>
      <c r="S364" s="311" t="str">
        <f ca="1">IF(ISNUMBER(Y364),INDEX(회계장부!$E:$E,Y364,1),IF(Y364="월계","",IF(Y364="누계",INDEX(월별누계!$F:$F,MATCH(출력월,월별누계!$A:$A,0),1),"")))</f>
        <v/>
      </c>
      <c r="T364" s="311"/>
      <c r="U364" s="311"/>
      <c r="V364" s="310"/>
      <c r="W364" s="1">
        <v>359</v>
      </c>
      <c r="X364" s="1" t="str">
        <f ca="1">IFERROR(MATCH(W364,회계장부!$N:$N,0),"N/A")</f>
        <v>N/A</v>
      </c>
      <c r="Y364" s="1" t="str">
        <f t="shared" ca="1" si="11"/>
        <v>N/A</v>
      </c>
      <c r="Z364" s="1" t="str">
        <f t="shared" ca="1" si="10"/>
        <v>X</v>
      </c>
    </row>
    <row r="365" spans="1:26" ht="20.100000000000001" customHeight="1">
      <c r="A365" s="298" t="str">
        <f ca="1">IF(X365="N/A","",MONTH(INDEX(회계장부!$A:$A,X365,1)))</f>
        <v/>
      </c>
      <c r="B365" s="299" t="str">
        <f ca="1">IF(X365="N/A","",DAY(INDEX(회계장부!$A:$A,X365,1)))</f>
        <v/>
      </c>
      <c r="C365" s="325" t="str">
        <f ca="1">IF(ISNUMBER(Y365),INDEX(회계장부!$B:$B,Y365,1),IF(Y365="N/A","",Y365))</f>
        <v/>
      </c>
      <c r="D365" s="326"/>
      <c r="E365" s="326"/>
      <c r="F365" s="326"/>
      <c r="G365" s="326"/>
      <c r="H365" s="326"/>
      <c r="I365" s="326"/>
      <c r="J365" s="327"/>
      <c r="K365" s="307" t="str">
        <f ca="1">IF(ISNUMBER(Y365),TEXT(INDEX(회계장부!$C:$C,Y365,1),"#,###"),IF(Y365="월계",INDEX(월별누계!$B:$B,MATCH(출력월,월별누계!$A:$A,0),1),IF(Y365="누계",INDEX(월별누계!$D:$D,MATCH(출력월,월별누계!$A:$A,0),1),"")))</f>
        <v/>
      </c>
      <c r="L365" s="308"/>
      <c r="M365" s="308"/>
      <c r="N365" s="309"/>
      <c r="O365" s="310" t="str">
        <f ca="1">IF(ISNUMBER(Y365),TEXT(INDEX(회계장부!$D:$D,Y365,1),"#,####"),IF(Y365="월계",INDEX(월별누계!$C:$C,MATCH(출력월,월별누계!$A:$A,0),1),IF(Y365="누계",INDEX(월별누계!$E:$E,MATCH(출력월,월별누계!$A:$A,0),1),"")))</f>
        <v/>
      </c>
      <c r="P365" s="308"/>
      <c r="Q365" s="308"/>
      <c r="R365" s="309"/>
      <c r="S365" s="311" t="str">
        <f ca="1">IF(ISNUMBER(Y365),INDEX(회계장부!$E:$E,Y365,1),IF(Y365="월계","",IF(Y365="누계",INDEX(월별누계!$F:$F,MATCH(출력월,월별누계!$A:$A,0),1),"")))</f>
        <v/>
      </c>
      <c r="T365" s="311"/>
      <c r="U365" s="311"/>
      <c r="V365" s="310"/>
      <c r="W365" s="1">
        <v>360</v>
      </c>
      <c r="X365" s="1" t="str">
        <f ca="1">IFERROR(MATCH(W365,회계장부!$N:$N,0),"N/A")</f>
        <v>N/A</v>
      </c>
      <c r="Y365" s="1" t="str">
        <f t="shared" ca="1" si="11"/>
        <v>N/A</v>
      </c>
      <c r="Z365" s="1" t="str">
        <f t="shared" ca="1" si="10"/>
        <v>X</v>
      </c>
    </row>
    <row r="366" spans="1:26" ht="20.100000000000001" customHeight="1">
      <c r="A366" s="298" t="str">
        <f ca="1">IF(X366="N/A","",MONTH(INDEX(회계장부!$A:$A,X366,1)))</f>
        <v/>
      </c>
      <c r="B366" s="299" t="str">
        <f ca="1">IF(X366="N/A","",DAY(INDEX(회계장부!$A:$A,X366,1)))</f>
        <v/>
      </c>
      <c r="C366" s="325" t="str">
        <f ca="1">IF(ISNUMBER(Y366),INDEX(회계장부!$B:$B,Y366,1),IF(Y366="N/A","",Y366))</f>
        <v/>
      </c>
      <c r="D366" s="326"/>
      <c r="E366" s="326"/>
      <c r="F366" s="326"/>
      <c r="G366" s="326"/>
      <c r="H366" s="326"/>
      <c r="I366" s="326"/>
      <c r="J366" s="327"/>
      <c r="K366" s="307" t="str">
        <f ca="1">IF(ISNUMBER(Y366),TEXT(INDEX(회계장부!$C:$C,Y366,1),"#,###"),IF(Y366="월계",INDEX(월별누계!$B:$B,MATCH(출력월,월별누계!$A:$A,0),1),IF(Y366="누계",INDEX(월별누계!$D:$D,MATCH(출력월,월별누계!$A:$A,0),1),"")))</f>
        <v/>
      </c>
      <c r="L366" s="308"/>
      <c r="M366" s="308"/>
      <c r="N366" s="309"/>
      <c r="O366" s="310" t="str">
        <f ca="1">IF(ISNUMBER(Y366),TEXT(INDEX(회계장부!$D:$D,Y366,1),"#,####"),IF(Y366="월계",INDEX(월별누계!$C:$C,MATCH(출력월,월별누계!$A:$A,0),1),IF(Y366="누계",INDEX(월별누계!$E:$E,MATCH(출력월,월별누계!$A:$A,0),1),"")))</f>
        <v/>
      </c>
      <c r="P366" s="308"/>
      <c r="Q366" s="308"/>
      <c r="R366" s="309"/>
      <c r="S366" s="311" t="str">
        <f ca="1">IF(ISNUMBER(Y366),INDEX(회계장부!$E:$E,Y366,1),IF(Y366="월계","",IF(Y366="누계",INDEX(월별누계!$F:$F,MATCH(출력월,월별누계!$A:$A,0),1),"")))</f>
        <v/>
      </c>
      <c r="T366" s="311"/>
      <c r="U366" s="311"/>
      <c r="V366" s="310"/>
      <c r="W366" s="1">
        <v>361</v>
      </c>
      <c r="X366" s="1" t="str">
        <f ca="1">IFERROR(MATCH(W366,회계장부!$N:$N,0),"N/A")</f>
        <v>N/A</v>
      </c>
      <c r="Y366" s="1" t="str">
        <f t="shared" ca="1" si="11"/>
        <v>N/A</v>
      </c>
      <c r="Z366" s="1" t="str">
        <f t="shared" ca="1" si="10"/>
        <v>X</v>
      </c>
    </row>
    <row r="367" spans="1:26" ht="20.100000000000001" customHeight="1">
      <c r="A367" s="298" t="str">
        <f ca="1">IF(X367="N/A","",MONTH(INDEX(회계장부!$A:$A,X367,1)))</f>
        <v/>
      </c>
      <c r="B367" s="299" t="str">
        <f ca="1">IF(X367="N/A","",DAY(INDEX(회계장부!$A:$A,X367,1)))</f>
        <v/>
      </c>
      <c r="C367" s="325" t="str">
        <f ca="1">IF(ISNUMBER(Y367),INDEX(회계장부!$B:$B,Y367,1),IF(Y367="N/A","",Y367))</f>
        <v/>
      </c>
      <c r="D367" s="326"/>
      <c r="E367" s="326"/>
      <c r="F367" s="326"/>
      <c r="G367" s="326"/>
      <c r="H367" s="326"/>
      <c r="I367" s="326"/>
      <c r="J367" s="327"/>
      <c r="K367" s="307" t="str">
        <f ca="1">IF(ISNUMBER(Y367),TEXT(INDEX(회계장부!$C:$C,Y367,1),"#,###"),IF(Y367="월계",INDEX(월별누계!$B:$B,MATCH(출력월,월별누계!$A:$A,0),1),IF(Y367="누계",INDEX(월별누계!$D:$D,MATCH(출력월,월별누계!$A:$A,0),1),"")))</f>
        <v/>
      </c>
      <c r="L367" s="308"/>
      <c r="M367" s="308"/>
      <c r="N367" s="309"/>
      <c r="O367" s="310" t="str">
        <f ca="1">IF(ISNUMBER(Y367),TEXT(INDEX(회계장부!$D:$D,Y367,1),"#,####"),IF(Y367="월계",INDEX(월별누계!$C:$C,MATCH(출력월,월별누계!$A:$A,0),1),IF(Y367="누계",INDEX(월별누계!$E:$E,MATCH(출력월,월별누계!$A:$A,0),1),"")))</f>
        <v/>
      </c>
      <c r="P367" s="308"/>
      <c r="Q367" s="308"/>
      <c r="R367" s="309"/>
      <c r="S367" s="311" t="str">
        <f ca="1">IF(ISNUMBER(Y367),INDEX(회계장부!$E:$E,Y367,1),IF(Y367="월계","",IF(Y367="누계",INDEX(월별누계!$F:$F,MATCH(출력월,월별누계!$A:$A,0),1),"")))</f>
        <v/>
      </c>
      <c r="T367" s="311"/>
      <c r="U367" s="311"/>
      <c r="V367" s="310"/>
      <c r="W367" s="1">
        <v>362</v>
      </c>
      <c r="X367" s="1" t="str">
        <f ca="1">IFERROR(MATCH(W367,회계장부!$N:$N,0),"N/A")</f>
        <v>N/A</v>
      </c>
      <c r="Y367" s="1" t="str">
        <f t="shared" ca="1" si="11"/>
        <v>N/A</v>
      </c>
      <c r="Z367" s="1" t="str">
        <f t="shared" ca="1" si="10"/>
        <v>X</v>
      </c>
    </row>
    <row r="368" spans="1:26" ht="20.100000000000001" customHeight="1">
      <c r="A368" s="298" t="str">
        <f ca="1">IF(X368="N/A","",MONTH(INDEX(회계장부!$A:$A,X368,1)))</f>
        <v/>
      </c>
      <c r="B368" s="299" t="str">
        <f ca="1">IF(X368="N/A","",DAY(INDEX(회계장부!$A:$A,X368,1)))</f>
        <v/>
      </c>
      <c r="C368" s="325" t="str">
        <f ca="1">IF(ISNUMBER(Y368),INDEX(회계장부!$B:$B,Y368,1),IF(Y368="N/A","",Y368))</f>
        <v/>
      </c>
      <c r="D368" s="326"/>
      <c r="E368" s="326"/>
      <c r="F368" s="326"/>
      <c r="G368" s="326"/>
      <c r="H368" s="326"/>
      <c r="I368" s="326"/>
      <c r="J368" s="327"/>
      <c r="K368" s="307" t="str">
        <f ca="1">IF(ISNUMBER(Y368),TEXT(INDEX(회계장부!$C:$C,Y368,1),"#,###"),IF(Y368="월계",INDEX(월별누계!$B:$B,MATCH(출력월,월별누계!$A:$A,0),1),IF(Y368="누계",INDEX(월별누계!$D:$D,MATCH(출력월,월별누계!$A:$A,0),1),"")))</f>
        <v/>
      </c>
      <c r="L368" s="308"/>
      <c r="M368" s="308"/>
      <c r="N368" s="309"/>
      <c r="O368" s="310" t="str">
        <f ca="1">IF(ISNUMBER(Y368),TEXT(INDEX(회계장부!$D:$D,Y368,1),"#,####"),IF(Y368="월계",INDEX(월별누계!$C:$C,MATCH(출력월,월별누계!$A:$A,0),1),IF(Y368="누계",INDEX(월별누계!$E:$E,MATCH(출력월,월별누계!$A:$A,0),1),"")))</f>
        <v/>
      </c>
      <c r="P368" s="308"/>
      <c r="Q368" s="308"/>
      <c r="R368" s="309"/>
      <c r="S368" s="311" t="str">
        <f ca="1">IF(ISNUMBER(Y368),INDEX(회계장부!$E:$E,Y368,1),IF(Y368="월계","",IF(Y368="누계",INDEX(월별누계!$F:$F,MATCH(출력월,월별누계!$A:$A,0),1),"")))</f>
        <v/>
      </c>
      <c r="T368" s="311"/>
      <c r="U368" s="311"/>
      <c r="V368" s="310"/>
      <c r="W368" s="1">
        <v>363</v>
      </c>
      <c r="X368" s="1" t="str">
        <f ca="1">IFERROR(MATCH(W368,회계장부!$N:$N,0),"N/A")</f>
        <v>N/A</v>
      </c>
      <c r="Y368" s="1" t="str">
        <f t="shared" ca="1" si="11"/>
        <v>N/A</v>
      </c>
      <c r="Z368" s="1" t="str">
        <f t="shared" ca="1" si="10"/>
        <v>X</v>
      </c>
    </row>
    <row r="369" spans="1:26" ht="20.100000000000001" customHeight="1">
      <c r="A369" s="298" t="str">
        <f ca="1">IF(X369="N/A","",MONTH(INDEX(회계장부!$A:$A,X369,1)))</f>
        <v/>
      </c>
      <c r="B369" s="299" t="str">
        <f ca="1">IF(X369="N/A","",DAY(INDEX(회계장부!$A:$A,X369,1)))</f>
        <v/>
      </c>
      <c r="C369" s="325" t="str">
        <f ca="1">IF(ISNUMBER(Y369),INDEX(회계장부!$B:$B,Y369,1),IF(Y369="N/A","",Y369))</f>
        <v/>
      </c>
      <c r="D369" s="326"/>
      <c r="E369" s="326"/>
      <c r="F369" s="326"/>
      <c r="G369" s="326"/>
      <c r="H369" s="326"/>
      <c r="I369" s="326"/>
      <c r="J369" s="327"/>
      <c r="K369" s="307" t="str">
        <f ca="1">IF(ISNUMBER(Y369),TEXT(INDEX(회계장부!$C:$C,Y369,1),"#,###"),IF(Y369="월계",INDEX(월별누계!$B:$B,MATCH(출력월,월별누계!$A:$A,0),1),IF(Y369="누계",INDEX(월별누계!$D:$D,MATCH(출력월,월별누계!$A:$A,0),1),"")))</f>
        <v/>
      </c>
      <c r="L369" s="308"/>
      <c r="M369" s="308"/>
      <c r="N369" s="309"/>
      <c r="O369" s="310" t="str">
        <f ca="1">IF(ISNUMBER(Y369),TEXT(INDEX(회계장부!$D:$D,Y369,1),"#,####"),IF(Y369="월계",INDEX(월별누계!$C:$C,MATCH(출력월,월별누계!$A:$A,0),1),IF(Y369="누계",INDEX(월별누계!$E:$E,MATCH(출력월,월별누계!$A:$A,0),1),"")))</f>
        <v/>
      </c>
      <c r="P369" s="308"/>
      <c r="Q369" s="308"/>
      <c r="R369" s="309"/>
      <c r="S369" s="311" t="str">
        <f ca="1">IF(ISNUMBER(Y369),INDEX(회계장부!$E:$E,Y369,1),IF(Y369="월계","",IF(Y369="누계",INDEX(월별누계!$F:$F,MATCH(출력월,월별누계!$A:$A,0),1),"")))</f>
        <v/>
      </c>
      <c r="T369" s="311"/>
      <c r="U369" s="311"/>
      <c r="V369" s="310"/>
      <c r="W369" s="1">
        <v>364</v>
      </c>
      <c r="X369" s="1" t="str">
        <f ca="1">IFERROR(MATCH(W369,회계장부!$N:$N,0),"N/A")</f>
        <v>N/A</v>
      </c>
      <c r="Y369" s="1" t="str">
        <f t="shared" ca="1" si="11"/>
        <v>N/A</v>
      </c>
      <c r="Z369" s="1" t="str">
        <f t="shared" ca="1" si="10"/>
        <v>X</v>
      </c>
    </row>
    <row r="370" spans="1:26" ht="20.100000000000001" customHeight="1">
      <c r="A370" s="298" t="str">
        <f ca="1">IF(X370="N/A","",MONTH(INDEX(회계장부!$A:$A,X370,1)))</f>
        <v/>
      </c>
      <c r="B370" s="299" t="str">
        <f ca="1">IF(X370="N/A","",DAY(INDEX(회계장부!$A:$A,X370,1)))</f>
        <v/>
      </c>
      <c r="C370" s="325" t="str">
        <f ca="1">IF(ISNUMBER(Y370),INDEX(회계장부!$B:$B,Y370,1),IF(Y370="N/A","",Y370))</f>
        <v/>
      </c>
      <c r="D370" s="326"/>
      <c r="E370" s="326"/>
      <c r="F370" s="326"/>
      <c r="G370" s="326"/>
      <c r="H370" s="326"/>
      <c r="I370" s="326"/>
      <c r="J370" s="327"/>
      <c r="K370" s="307" t="str">
        <f ca="1">IF(ISNUMBER(Y370),TEXT(INDEX(회계장부!$C:$C,Y370,1),"#,###"),IF(Y370="월계",INDEX(월별누계!$B:$B,MATCH(출력월,월별누계!$A:$A,0),1),IF(Y370="누계",INDEX(월별누계!$D:$D,MATCH(출력월,월별누계!$A:$A,0),1),"")))</f>
        <v/>
      </c>
      <c r="L370" s="308"/>
      <c r="M370" s="308"/>
      <c r="N370" s="309"/>
      <c r="O370" s="310" t="str">
        <f ca="1">IF(ISNUMBER(Y370),TEXT(INDEX(회계장부!$D:$D,Y370,1),"#,####"),IF(Y370="월계",INDEX(월별누계!$C:$C,MATCH(출력월,월별누계!$A:$A,0),1),IF(Y370="누계",INDEX(월별누계!$E:$E,MATCH(출력월,월별누계!$A:$A,0),1),"")))</f>
        <v/>
      </c>
      <c r="P370" s="308"/>
      <c r="Q370" s="308"/>
      <c r="R370" s="309"/>
      <c r="S370" s="311" t="str">
        <f ca="1">IF(ISNUMBER(Y370),INDEX(회계장부!$E:$E,Y370,1),IF(Y370="월계","",IF(Y370="누계",INDEX(월별누계!$F:$F,MATCH(출력월,월별누계!$A:$A,0),1),"")))</f>
        <v/>
      </c>
      <c r="T370" s="311"/>
      <c r="U370" s="311"/>
      <c r="V370" s="310"/>
      <c r="W370" s="1">
        <v>365</v>
      </c>
      <c r="X370" s="1" t="str">
        <f ca="1">IFERROR(MATCH(W370,회계장부!$N:$N,0),"N/A")</f>
        <v>N/A</v>
      </c>
      <c r="Y370" s="1" t="str">
        <f t="shared" ca="1" si="11"/>
        <v>N/A</v>
      </c>
      <c r="Z370" s="1" t="str">
        <f t="shared" ca="1" si="10"/>
        <v>X</v>
      </c>
    </row>
    <row r="371" spans="1:26" ht="20.100000000000001" customHeight="1">
      <c r="A371" s="298" t="str">
        <f ca="1">IF(X371="N/A","",MONTH(INDEX(회계장부!$A:$A,X371,1)))</f>
        <v/>
      </c>
      <c r="B371" s="299" t="str">
        <f ca="1">IF(X371="N/A","",DAY(INDEX(회계장부!$A:$A,X371,1)))</f>
        <v/>
      </c>
      <c r="C371" s="325" t="str">
        <f ca="1">IF(ISNUMBER(Y371),INDEX(회계장부!$B:$B,Y371,1),IF(Y371="N/A","",Y371))</f>
        <v/>
      </c>
      <c r="D371" s="326"/>
      <c r="E371" s="326"/>
      <c r="F371" s="326"/>
      <c r="G371" s="326"/>
      <c r="H371" s="326"/>
      <c r="I371" s="326"/>
      <c r="J371" s="327"/>
      <c r="K371" s="307" t="str">
        <f ca="1">IF(ISNUMBER(Y371),TEXT(INDEX(회계장부!$C:$C,Y371,1),"#,###"),IF(Y371="월계",INDEX(월별누계!$B:$B,MATCH(출력월,월별누계!$A:$A,0),1),IF(Y371="누계",INDEX(월별누계!$D:$D,MATCH(출력월,월별누계!$A:$A,0),1),"")))</f>
        <v/>
      </c>
      <c r="L371" s="308"/>
      <c r="M371" s="308"/>
      <c r="N371" s="309"/>
      <c r="O371" s="310" t="str">
        <f ca="1">IF(ISNUMBER(Y371),TEXT(INDEX(회계장부!$D:$D,Y371,1),"#,####"),IF(Y371="월계",INDEX(월별누계!$C:$C,MATCH(출력월,월별누계!$A:$A,0),1),IF(Y371="누계",INDEX(월별누계!$E:$E,MATCH(출력월,월별누계!$A:$A,0),1),"")))</f>
        <v/>
      </c>
      <c r="P371" s="308"/>
      <c r="Q371" s="308"/>
      <c r="R371" s="309"/>
      <c r="S371" s="311" t="str">
        <f ca="1">IF(ISNUMBER(Y371),INDEX(회계장부!$E:$E,Y371,1),IF(Y371="월계","",IF(Y371="누계",INDEX(월별누계!$F:$F,MATCH(출력월,월별누계!$A:$A,0),1),"")))</f>
        <v/>
      </c>
      <c r="T371" s="311"/>
      <c r="U371" s="311"/>
      <c r="V371" s="310"/>
      <c r="W371" s="1">
        <v>366</v>
      </c>
      <c r="X371" s="1" t="str">
        <f ca="1">IFERROR(MATCH(W371,회계장부!$N:$N,0),"N/A")</f>
        <v>N/A</v>
      </c>
      <c r="Y371" s="1" t="str">
        <f t="shared" ca="1" si="11"/>
        <v>N/A</v>
      </c>
      <c r="Z371" s="1" t="str">
        <f t="shared" ca="1" si="10"/>
        <v>X</v>
      </c>
    </row>
    <row r="372" spans="1:26" ht="20.100000000000001" customHeight="1">
      <c r="A372" s="298" t="str">
        <f ca="1">IF(X372="N/A","",MONTH(INDEX(회계장부!$A:$A,X372,1)))</f>
        <v/>
      </c>
      <c r="B372" s="299" t="str">
        <f ca="1">IF(X372="N/A","",DAY(INDEX(회계장부!$A:$A,X372,1)))</f>
        <v/>
      </c>
      <c r="C372" s="325" t="str">
        <f ca="1">IF(ISNUMBER(Y372),INDEX(회계장부!$B:$B,Y372,1),IF(Y372="N/A","",Y372))</f>
        <v/>
      </c>
      <c r="D372" s="326"/>
      <c r="E372" s="326"/>
      <c r="F372" s="326"/>
      <c r="G372" s="326"/>
      <c r="H372" s="326"/>
      <c r="I372" s="326"/>
      <c r="J372" s="327"/>
      <c r="K372" s="307" t="str">
        <f ca="1">IF(ISNUMBER(Y372),TEXT(INDEX(회계장부!$C:$C,Y372,1),"#,###"),IF(Y372="월계",INDEX(월별누계!$B:$B,MATCH(출력월,월별누계!$A:$A,0),1),IF(Y372="누계",INDEX(월별누계!$D:$D,MATCH(출력월,월별누계!$A:$A,0),1),"")))</f>
        <v/>
      </c>
      <c r="L372" s="308"/>
      <c r="M372" s="308"/>
      <c r="N372" s="309"/>
      <c r="O372" s="310" t="str">
        <f ca="1">IF(ISNUMBER(Y372),TEXT(INDEX(회계장부!$D:$D,Y372,1),"#,####"),IF(Y372="월계",INDEX(월별누계!$C:$C,MATCH(출력월,월별누계!$A:$A,0),1),IF(Y372="누계",INDEX(월별누계!$E:$E,MATCH(출력월,월별누계!$A:$A,0),1),"")))</f>
        <v/>
      </c>
      <c r="P372" s="308"/>
      <c r="Q372" s="308"/>
      <c r="R372" s="309"/>
      <c r="S372" s="311" t="str">
        <f ca="1">IF(ISNUMBER(Y372),INDEX(회계장부!$E:$E,Y372,1),IF(Y372="월계","",IF(Y372="누계",INDEX(월별누계!$F:$F,MATCH(출력월,월별누계!$A:$A,0),1),"")))</f>
        <v/>
      </c>
      <c r="T372" s="311"/>
      <c r="U372" s="311"/>
      <c r="V372" s="310"/>
      <c r="W372" s="1">
        <v>367</v>
      </c>
      <c r="X372" s="1" t="str">
        <f ca="1">IFERROR(MATCH(W372,회계장부!$N:$N,0),"N/A")</f>
        <v>N/A</v>
      </c>
      <c r="Y372" s="1" t="str">
        <f t="shared" ca="1" si="11"/>
        <v>N/A</v>
      </c>
      <c r="Z372" s="1" t="str">
        <f t="shared" ca="1" si="10"/>
        <v>X</v>
      </c>
    </row>
    <row r="373" spans="1:26" ht="20.100000000000001" customHeight="1">
      <c r="A373" s="298" t="str">
        <f ca="1">IF(X373="N/A","",MONTH(INDEX(회계장부!$A:$A,X373,1)))</f>
        <v/>
      </c>
      <c r="B373" s="299" t="str">
        <f ca="1">IF(X373="N/A","",DAY(INDEX(회계장부!$A:$A,X373,1)))</f>
        <v/>
      </c>
      <c r="C373" s="325" t="str">
        <f ca="1">IF(ISNUMBER(Y373),INDEX(회계장부!$B:$B,Y373,1),IF(Y373="N/A","",Y373))</f>
        <v/>
      </c>
      <c r="D373" s="326"/>
      <c r="E373" s="326"/>
      <c r="F373" s="326"/>
      <c r="G373" s="326"/>
      <c r="H373" s="326"/>
      <c r="I373" s="326"/>
      <c r="J373" s="327"/>
      <c r="K373" s="307" t="str">
        <f ca="1">IF(ISNUMBER(Y373),TEXT(INDEX(회계장부!$C:$C,Y373,1),"#,###"),IF(Y373="월계",INDEX(월별누계!$B:$B,MATCH(출력월,월별누계!$A:$A,0),1),IF(Y373="누계",INDEX(월별누계!$D:$D,MATCH(출력월,월별누계!$A:$A,0),1),"")))</f>
        <v/>
      </c>
      <c r="L373" s="308"/>
      <c r="M373" s="308"/>
      <c r="N373" s="309"/>
      <c r="O373" s="310" t="str">
        <f ca="1">IF(ISNUMBER(Y373),TEXT(INDEX(회계장부!$D:$D,Y373,1),"#,####"),IF(Y373="월계",INDEX(월별누계!$C:$C,MATCH(출력월,월별누계!$A:$A,0),1),IF(Y373="누계",INDEX(월별누계!$E:$E,MATCH(출력월,월별누계!$A:$A,0),1),"")))</f>
        <v/>
      </c>
      <c r="P373" s="308"/>
      <c r="Q373" s="308"/>
      <c r="R373" s="309"/>
      <c r="S373" s="311" t="str">
        <f ca="1">IF(ISNUMBER(Y373),INDEX(회계장부!$E:$E,Y373,1),IF(Y373="월계","",IF(Y373="누계",INDEX(월별누계!$F:$F,MATCH(출력월,월별누계!$A:$A,0),1),"")))</f>
        <v/>
      </c>
      <c r="T373" s="311"/>
      <c r="U373" s="311"/>
      <c r="V373" s="310"/>
      <c r="W373" s="1">
        <v>368</v>
      </c>
      <c r="X373" s="1" t="str">
        <f ca="1">IFERROR(MATCH(W373,회계장부!$N:$N,0),"N/A")</f>
        <v>N/A</v>
      </c>
      <c r="Y373" s="1" t="str">
        <f t="shared" ca="1" si="11"/>
        <v>N/A</v>
      </c>
      <c r="Z373" s="1" t="str">
        <f t="shared" ca="1" si="10"/>
        <v>X</v>
      </c>
    </row>
    <row r="374" spans="1:26" ht="20.100000000000001" customHeight="1">
      <c r="A374" s="298" t="str">
        <f ca="1">IF(X374="N/A","",MONTH(INDEX(회계장부!$A:$A,X374,1)))</f>
        <v/>
      </c>
      <c r="B374" s="299" t="str">
        <f ca="1">IF(X374="N/A","",DAY(INDEX(회계장부!$A:$A,X374,1)))</f>
        <v/>
      </c>
      <c r="C374" s="325" t="str">
        <f ca="1">IF(ISNUMBER(Y374),INDEX(회계장부!$B:$B,Y374,1),IF(Y374="N/A","",Y374))</f>
        <v/>
      </c>
      <c r="D374" s="326"/>
      <c r="E374" s="326"/>
      <c r="F374" s="326"/>
      <c r="G374" s="326"/>
      <c r="H374" s="326"/>
      <c r="I374" s="326"/>
      <c r="J374" s="327"/>
      <c r="K374" s="307" t="str">
        <f ca="1">IF(ISNUMBER(Y374),TEXT(INDEX(회계장부!$C:$C,Y374,1),"#,###"),IF(Y374="월계",INDEX(월별누계!$B:$B,MATCH(출력월,월별누계!$A:$A,0),1),IF(Y374="누계",INDEX(월별누계!$D:$D,MATCH(출력월,월별누계!$A:$A,0),1),"")))</f>
        <v/>
      </c>
      <c r="L374" s="308"/>
      <c r="M374" s="308"/>
      <c r="N374" s="309"/>
      <c r="O374" s="310" t="str">
        <f ca="1">IF(ISNUMBER(Y374),TEXT(INDEX(회계장부!$D:$D,Y374,1),"#,####"),IF(Y374="월계",INDEX(월별누계!$C:$C,MATCH(출력월,월별누계!$A:$A,0),1),IF(Y374="누계",INDEX(월별누계!$E:$E,MATCH(출력월,월별누계!$A:$A,0),1),"")))</f>
        <v/>
      </c>
      <c r="P374" s="308"/>
      <c r="Q374" s="308"/>
      <c r="R374" s="309"/>
      <c r="S374" s="311" t="str">
        <f ca="1">IF(ISNUMBER(Y374),INDEX(회계장부!$E:$E,Y374,1),IF(Y374="월계","",IF(Y374="누계",INDEX(월별누계!$F:$F,MATCH(출력월,월별누계!$A:$A,0),1),"")))</f>
        <v/>
      </c>
      <c r="T374" s="311"/>
      <c r="U374" s="311"/>
      <c r="V374" s="310"/>
      <c r="W374" s="1">
        <v>369</v>
      </c>
      <c r="X374" s="1" t="str">
        <f ca="1">IFERROR(MATCH(W374,회계장부!$N:$N,0),"N/A")</f>
        <v>N/A</v>
      </c>
      <c r="Y374" s="1" t="str">
        <f t="shared" ca="1" si="11"/>
        <v>N/A</v>
      </c>
      <c r="Z374" s="1" t="str">
        <f t="shared" ca="1" si="10"/>
        <v>X</v>
      </c>
    </row>
    <row r="375" spans="1:26" ht="20.100000000000001" customHeight="1">
      <c r="A375" s="298" t="str">
        <f ca="1">IF(X375="N/A","",MONTH(INDEX(회계장부!$A:$A,X375,1)))</f>
        <v/>
      </c>
      <c r="B375" s="299" t="str">
        <f ca="1">IF(X375="N/A","",DAY(INDEX(회계장부!$A:$A,X375,1)))</f>
        <v/>
      </c>
      <c r="C375" s="325" t="str">
        <f ca="1">IF(ISNUMBER(Y375),INDEX(회계장부!$B:$B,Y375,1),IF(Y375="N/A","",Y375))</f>
        <v/>
      </c>
      <c r="D375" s="326"/>
      <c r="E375" s="326"/>
      <c r="F375" s="326"/>
      <c r="G375" s="326"/>
      <c r="H375" s="326"/>
      <c r="I375" s="326"/>
      <c r="J375" s="327"/>
      <c r="K375" s="307" t="str">
        <f ca="1">IF(ISNUMBER(Y375),TEXT(INDEX(회계장부!$C:$C,Y375,1),"#,###"),IF(Y375="월계",INDEX(월별누계!$B:$B,MATCH(출력월,월별누계!$A:$A,0),1),IF(Y375="누계",INDEX(월별누계!$D:$D,MATCH(출력월,월별누계!$A:$A,0),1),"")))</f>
        <v/>
      </c>
      <c r="L375" s="308"/>
      <c r="M375" s="308"/>
      <c r="N375" s="309"/>
      <c r="O375" s="310" t="str">
        <f ca="1">IF(ISNUMBER(Y375),TEXT(INDEX(회계장부!$D:$D,Y375,1),"#,####"),IF(Y375="월계",INDEX(월별누계!$C:$C,MATCH(출력월,월별누계!$A:$A,0),1),IF(Y375="누계",INDEX(월별누계!$E:$E,MATCH(출력월,월별누계!$A:$A,0),1),"")))</f>
        <v/>
      </c>
      <c r="P375" s="308"/>
      <c r="Q375" s="308"/>
      <c r="R375" s="309"/>
      <c r="S375" s="311" t="str">
        <f ca="1">IF(ISNUMBER(Y375),INDEX(회계장부!$E:$E,Y375,1),IF(Y375="월계","",IF(Y375="누계",INDEX(월별누계!$F:$F,MATCH(출력월,월별누계!$A:$A,0),1),"")))</f>
        <v/>
      </c>
      <c r="T375" s="311"/>
      <c r="U375" s="311"/>
      <c r="V375" s="310"/>
      <c r="W375" s="1">
        <v>370</v>
      </c>
      <c r="X375" s="1" t="str">
        <f ca="1">IFERROR(MATCH(W375,회계장부!$N:$N,0),"N/A")</f>
        <v>N/A</v>
      </c>
      <c r="Y375" s="1" t="str">
        <f t="shared" ca="1" si="11"/>
        <v>N/A</v>
      </c>
      <c r="Z375" s="1" t="str">
        <f t="shared" ca="1" si="10"/>
        <v>X</v>
      </c>
    </row>
    <row r="376" spans="1:26" ht="20.100000000000001" customHeight="1">
      <c r="A376" s="298" t="str">
        <f ca="1">IF(X376="N/A","",MONTH(INDEX(회계장부!$A:$A,X376,1)))</f>
        <v/>
      </c>
      <c r="B376" s="299" t="str">
        <f ca="1">IF(X376="N/A","",DAY(INDEX(회계장부!$A:$A,X376,1)))</f>
        <v/>
      </c>
      <c r="C376" s="325" t="str">
        <f ca="1">IF(ISNUMBER(Y376),INDEX(회계장부!$B:$B,Y376,1),IF(Y376="N/A","",Y376))</f>
        <v/>
      </c>
      <c r="D376" s="326"/>
      <c r="E376" s="326"/>
      <c r="F376" s="326"/>
      <c r="G376" s="326"/>
      <c r="H376" s="326"/>
      <c r="I376" s="326"/>
      <c r="J376" s="327"/>
      <c r="K376" s="307" t="str">
        <f ca="1">IF(ISNUMBER(Y376),TEXT(INDEX(회계장부!$C:$C,Y376,1),"#,###"),IF(Y376="월계",INDEX(월별누계!$B:$B,MATCH(출력월,월별누계!$A:$A,0),1),IF(Y376="누계",INDEX(월별누계!$D:$D,MATCH(출력월,월별누계!$A:$A,0),1),"")))</f>
        <v/>
      </c>
      <c r="L376" s="308"/>
      <c r="M376" s="308"/>
      <c r="N376" s="309"/>
      <c r="O376" s="310" t="str">
        <f ca="1">IF(ISNUMBER(Y376),TEXT(INDEX(회계장부!$D:$D,Y376,1),"#,####"),IF(Y376="월계",INDEX(월별누계!$C:$C,MATCH(출력월,월별누계!$A:$A,0),1),IF(Y376="누계",INDEX(월별누계!$E:$E,MATCH(출력월,월별누계!$A:$A,0),1),"")))</f>
        <v/>
      </c>
      <c r="P376" s="308"/>
      <c r="Q376" s="308"/>
      <c r="R376" s="309"/>
      <c r="S376" s="311" t="str">
        <f ca="1">IF(ISNUMBER(Y376),INDEX(회계장부!$E:$E,Y376,1),IF(Y376="월계","",IF(Y376="누계",INDEX(월별누계!$F:$F,MATCH(출력월,월별누계!$A:$A,0),1),"")))</f>
        <v/>
      </c>
      <c r="T376" s="311"/>
      <c r="U376" s="311"/>
      <c r="V376" s="310"/>
      <c r="W376" s="1">
        <v>371</v>
      </c>
      <c r="X376" s="1" t="str">
        <f ca="1">IFERROR(MATCH(W376,회계장부!$N:$N,0),"N/A")</f>
        <v>N/A</v>
      </c>
      <c r="Y376" s="1" t="str">
        <f t="shared" ca="1" si="11"/>
        <v>N/A</v>
      </c>
      <c r="Z376" s="1" t="str">
        <f t="shared" ca="1" si="10"/>
        <v>X</v>
      </c>
    </row>
    <row r="377" spans="1:26" ht="20.100000000000001" customHeight="1">
      <c r="A377" s="298" t="str">
        <f ca="1">IF(X377="N/A","",MONTH(INDEX(회계장부!$A:$A,X377,1)))</f>
        <v/>
      </c>
      <c r="B377" s="299" t="str">
        <f ca="1">IF(X377="N/A","",DAY(INDEX(회계장부!$A:$A,X377,1)))</f>
        <v/>
      </c>
      <c r="C377" s="325" t="str">
        <f ca="1">IF(ISNUMBER(Y377),INDEX(회계장부!$B:$B,Y377,1),IF(Y377="N/A","",Y377))</f>
        <v/>
      </c>
      <c r="D377" s="326"/>
      <c r="E377" s="326"/>
      <c r="F377" s="326"/>
      <c r="G377" s="326"/>
      <c r="H377" s="326"/>
      <c r="I377" s="326"/>
      <c r="J377" s="327"/>
      <c r="K377" s="307" t="str">
        <f ca="1">IF(ISNUMBER(Y377),TEXT(INDEX(회계장부!$C:$C,Y377,1),"#,###"),IF(Y377="월계",INDEX(월별누계!$B:$B,MATCH(출력월,월별누계!$A:$A,0),1),IF(Y377="누계",INDEX(월별누계!$D:$D,MATCH(출력월,월별누계!$A:$A,0),1),"")))</f>
        <v/>
      </c>
      <c r="L377" s="308"/>
      <c r="M377" s="308"/>
      <c r="N377" s="309"/>
      <c r="O377" s="310" t="str">
        <f ca="1">IF(ISNUMBER(Y377),TEXT(INDEX(회계장부!$D:$D,Y377,1),"#,####"),IF(Y377="월계",INDEX(월별누계!$C:$C,MATCH(출력월,월별누계!$A:$A,0),1),IF(Y377="누계",INDEX(월별누계!$E:$E,MATCH(출력월,월별누계!$A:$A,0),1),"")))</f>
        <v/>
      </c>
      <c r="P377" s="308"/>
      <c r="Q377" s="308"/>
      <c r="R377" s="309"/>
      <c r="S377" s="311" t="str">
        <f ca="1">IF(ISNUMBER(Y377),INDEX(회계장부!$E:$E,Y377,1),IF(Y377="월계","",IF(Y377="누계",INDEX(월별누계!$F:$F,MATCH(출력월,월별누계!$A:$A,0),1),"")))</f>
        <v/>
      </c>
      <c r="T377" s="311"/>
      <c r="U377" s="311"/>
      <c r="V377" s="310"/>
      <c r="W377" s="1">
        <v>372</v>
      </c>
      <c r="X377" s="1" t="str">
        <f ca="1">IFERROR(MATCH(W377,회계장부!$N:$N,0),"N/A")</f>
        <v>N/A</v>
      </c>
      <c r="Y377" s="1" t="str">
        <f t="shared" ca="1" si="11"/>
        <v>N/A</v>
      </c>
      <c r="Z377" s="1" t="str">
        <f t="shared" ca="1" si="10"/>
        <v>X</v>
      </c>
    </row>
    <row r="378" spans="1:26" ht="20.100000000000001" customHeight="1">
      <c r="A378" s="298" t="str">
        <f ca="1">IF(X378="N/A","",MONTH(INDEX(회계장부!$A:$A,X378,1)))</f>
        <v/>
      </c>
      <c r="B378" s="299" t="str">
        <f ca="1">IF(X378="N/A","",DAY(INDEX(회계장부!$A:$A,X378,1)))</f>
        <v/>
      </c>
      <c r="C378" s="325" t="str">
        <f ca="1">IF(ISNUMBER(Y378),INDEX(회계장부!$B:$B,Y378,1),IF(Y378="N/A","",Y378))</f>
        <v/>
      </c>
      <c r="D378" s="326"/>
      <c r="E378" s="326"/>
      <c r="F378" s="326"/>
      <c r="G378" s="326"/>
      <c r="H378" s="326"/>
      <c r="I378" s="326"/>
      <c r="J378" s="327"/>
      <c r="K378" s="307" t="str">
        <f ca="1">IF(ISNUMBER(Y378),TEXT(INDEX(회계장부!$C:$C,Y378,1),"#,###"),IF(Y378="월계",INDEX(월별누계!$B:$B,MATCH(출력월,월별누계!$A:$A,0),1),IF(Y378="누계",INDEX(월별누계!$D:$D,MATCH(출력월,월별누계!$A:$A,0),1),"")))</f>
        <v/>
      </c>
      <c r="L378" s="308"/>
      <c r="M378" s="308"/>
      <c r="N378" s="309"/>
      <c r="O378" s="310" t="str">
        <f ca="1">IF(ISNUMBER(Y378),TEXT(INDEX(회계장부!$D:$D,Y378,1),"#,####"),IF(Y378="월계",INDEX(월별누계!$C:$C,MATCH(출력월,월별누계!$A:$A,0),1),IF(Y378="누계",INDEX(월별누계!$E:$E,MATCH(출력월,월별누계!$A:$A,0),1),"")))</f>
        <v/>
      </c>
      <c r="P378" s="308"/>
      <c r="Q378" s="308"/>
      <c r="R378" s="309"/>
      <c r="S378" s="311" t="str">
        <f ca="1">IF(ISNUMBER(Y378),INDEX(회계장부!$E:$E,Y378,1),IF(Y378="월계","",IF(Y378="누계",INDEX(월별누계!$F:$F,MATCH(출력월,월별누계!$A:$A,0),1),"")))</f>
        <v/>
      </c>
      <c r="T378" s="311"/>
      <c r="U378" s="311"/>
      <c r="V378" s="310"/>
      <c r="W378" s="1">
        <v>373</v>
      </c>
      <c r="X378" s="1" t="str">
        <f ca="1">IFERROR(MATCH(W378,회계장부!$N:$N,0),"N/A")</f>
        <v>N/A</v>
      </c>
      <c r="Y378" s="1" t="str">
        <f t="shared" ca="1" si="11"/>
        <v>N/A</v>
      </c>
      <c r="Z378" s="1" t="str">
        <f t="shared" ca="1" si="10"/>
        <v>X</v>
      </c>
    </row>
    <row r="379" spans="1:26" ht="20.100000000000001" customHeight="1">
      <c r="A379" s="298" t="str">
        <f ca="1">IF(X379="N/A","",MONTH(INDEX(회계장부!$A:$A,X379,1)))</f>
        <v/>
      </c>
      <c r="B379" s="299" t="str">
        <f ca="1">IF(X379="N/A","",DAY(INDEX(회계장부!$A:$A,X379,1)))</f>
        <v/>
      </c>
      <c r="C379" s="325" t="str">
        <f ca="1">IF(ISNUMBER(Y379),INDEX(회계장부!$B:$B,Y379,1),IF(Y379="N/A","",Y379))</f>
        <v/>
      </c>
      <c r="D379" s="326"/>
      <c r="E379" s="326"/>
      <c r="F379" s="326"/>
      <c r="G379" s="326"/>
      <c r="H379" s="326"/>
      <c r="I379" s="326"/>
      <c r="J379" s="327"/>
      <c r="K379" s="307" t="str">
        <f ca="1">IF(ISNUMBER(Y379),TEXT(INDEX(회계장부!$C:$C,Y379,1),"#,###"),IF(Y379="월계",INDEX(월별누계!$B:$B,MATCH(출력월,월별누계!$A:$A,0),1),IF(Y379="누계",INDEX(월별누계!$D:$D,MATCH(출력월,월별누계!$A:$A,0),1),"")))</f>
        <v/>
      </c>
      <c r="L379" s="308"/>
      <c r="M379" s="308"/>
      <c r="N379" s="309"/>
      <c r="O379" s="310" t="str">
        <f ca="1">IF(ISNUMBER(Y379),TEXT(INDEX(회계장부!$D:$D,Y379,1),"#,####"),IF(Y379="월계",INDEX(월별누계!$C:$C,MATCH(출력월,월별누계!$A:$A,0),1),IF(Y379="누계",INDEX(월별누계!$E:$E,MATCH(출력월,월별누계!$A:$A,0),1),"")))</f>
        <v/>
      </c>
      <c r="P379" s="308"/>
      <c r="Q379" s="308"/>
      <c r="R379" s="309"/>
      <c r="S379" s="311" t="str">
        <f ca="1">IF(ISNUMBER(Y379),INDEX(회계장부!$E:$E,Y379,1),IF(Y379="월계","",IF(Y379="누계",INDEX(월별누계!$F:$F,MATCH(출력월,월별누계!$A:$A,0),1),"")))</f>
        <v/>
      </c>
      <c r="T379" s="311"/>
      <c r="U379" s="311"/>
      <c r="V379" s="310"/>
      <c r="W379" s="1">
        <v>374</v>
      </c>
      <c r="X379" s="1" t="str">
        <f ca="1">IFERROR(MATCH(W379,회계장부!$N:$N,0),"N/A")</f>
        <v>N/A</v>
      </c>
      <c r="Y379" s="1" t="str">
        <f t="shared" ca="1" si="11"/>
        <v>N/A</v>
      </c>
      <c r="Z379" s="1" t="str">
        <f t="shared" ca="1" si="10"/>
        <v>X</v>
      </c>
    </row>
    <row r="380" spans="1:26" ht="20.100000000000001" customHeight="1">
      <c r="A380" s="298" t="str">
        <f ca="1">IF(X380="N/A","",MONTH(INDEX(회계장부!$A:$A,X380,1)))</f>
        <v/>
      </c>
      <c r="B380" s="299" t="str">
        <f ca="1">IF(X380="N/A","",DAY(INDEX(회계장부!$A:$A,X380,1)))</f>
        <v/>
      </c>
      <c r="C380" s="325" t="str">
        <f ca="1">IF(ISNUMBER(Y380),INDEX(회계장부!$B:$B,Y380,1),IF(Y380="N/A","",Y380))</f>
        <v/>
      </c>
      <c r="D380" s="326"/>
      <c r="E380" s="326"/>
      <c r="F380" s="326"/>
      <c r="G380" s="326"/>
      <c r="H380" s="326"/>
      <c r="I380" s="326"/>
      <c r="J380" s="327"/>
      <c r="K380" s="307" t="str">
        <f ca="1">IF(ISNUMBER(Y380),TEXT(INDEX(회계장부!$C:$C,Y380,1),"#,###"),IF(Y380="월계",INDEX(월별누계!$B:$B,MATCH(출력월,월별누계!$A:$A,0),1),IF(Y380="누계",INDEX(월별누계!$D:$D,MATCH(출력월,월별누계!$A:$A,0),1),"")))</f>
        <v/>
      </c>
      <c r="L380" s="308"/>
      <c r="M380" s="308"/>
      <c r="N380" s="309"/>
      <c r="O380" s="310" t="str">
        <f ca="1">IF(ISNUMBER(Y380),TEXT(INDEX(회계장부!$D:$D,Y380,1),"#,####"),IF(Y380="월계",INDEX(월별누계!$C:$C,MATCH(출력월,월별누계!$A:$A,0),1),IF(Y380="누계",INDEX(월별누계!$E:$E,MATCH(출력월,월별누계!$A:$A,0),1),"")))</f>
        <v/>
      </c>
      <c r="P380" s="308"/>
      <c r="Q380" s="308"/>
      <c r="R380" s="309"/>
      <c r="S380" s="311" t="str">
        <f ca="1">IF(ISNUMBER(Y380),INDEX(회계장부!$E:$E,Y380,1),IF(Y380="월계","",IF(Y380="누계",INDEX(월별누계!$F:$F,MATCH(출력월,월별누계!$A:$A,0),1),"")))</f>
        <v/>
      </c>
      <c r="T380" s="311"/>
      <c r="U380" s="311"/>
      <c r="V380" s="310"/>
      <c r="W380" s="1">
        <v>375</v>
      </c>
      <c r="X380" s="1" t="str">
        <f ca="1">IFERROR(MATCH(W380,회계장부!$N:$N,0),"N/A")</f>
        <v>N/A</v>
      </c>
      <c r="Y380" s="1" t="str">
        <f t="shared" ca="1" si="11"/>
        <v>N/A</v>
      </c>
      <c r="Z380" s="1" t="str">
        <f t="shared" ca="1" si="10"/>
        <v>X</v>
      </c>
    </row>
    <row r="381" spans="1:26" ht="20.100000000000001" customHeight="1">
      <c r="A381" s="298" t="str">
        <f ca="1">IF(X381="N/A","",MONTH(INDEX(회계장부!$A:$A,X381,1)))</f>
        <v/>
      </c>
      <c r="B381" s="299" t="str">
        <f ca="1">IF(X381="N/A","",DAY(INDEX(회계장부!$A:$A,X381,1)))</f>
        <v/>
      </c>
      <c r="C381" s="325" t="str">
        <f ca="1">IF(ISNUMBER(Y381),INDEX(회계장부!$B:$B,Y381,1),IF(Y381="N/A","",Y381))</f>
        <v/>
      </c>
      <c r="D381" s="326"/>
      <c r="E381" s="326"/>
      <c r="F381" s="326"/>
      <c r="G381" s="326"/>
      <c r="H381" s="326"/>
      <c r="I381" s="326"/>
      <c r="J381" s="327"/>
      <c r="K381" s="307" t="str">
        <f ca="1">IF(ISNUMBER(Y381),TEXT(INDEX(회계장부!$C:$C,Y381,1),"#,###"),IF(Y381="월계",INDEX(월별누계!$B:$B,MATCH(출력월,월별누계!$A:$A,0),1),IF(Y381="누계",INDEX(월별누계!$D:$D,MATCH(출력월,월별누계!$A:$A,0),1),"")))</f>
        <v/>
      </c>
      <c r="L381" s="308"/>
      <c r="M381" s="308"/>
      <c r="N381" s="309"/>
      <c r="O381" s="310" t="str">
        <f ca="1">IF(ISNUMBER(Y381),TEXT(INDEX(회계장부!$D:$D,Y381,1),"#,####"),IF(Y381="월계",INDEX(월별누계!$C:$C,MATCH(출력월,월별누계!$A:$A,0),1),IF(Y381="누계",INDEX(월별누계!$E:$E,MATCH(출력월,월별누계!$A:$A,0),1),"")))</f>
        <v/>
      </c>
      <c r="P381" s="308"/>
      <c r="Q381" s="308"/>
      <c r="R381" s="309"/>
      <c r="S381" s="311" t="str">
        <f ca="1">IF(ISNUMBER(Y381),INDEX(회계장부!$E:$E,Y381,1),IF(Y381="월계","",IF(Y381="누계",INDEX(월별누계!$F:$F,MATCH(출력월,월별누계!$A:$A,0),1),"")))</f>
        <v/>
      </c>
      <c r="T381" s="311"/>
      <c r="U381" s="311"/>
      <c r="V381" s="310"/>
      <c r="W381" s="1">
        <v>376</v>
      </c>
      <c r="X381" s="1" t="str">
        <f ca="1">IFERROR(MATCH(W381,회계장부!$N:$N,0),"N/A")</f>
        <v>N/A</v>
      </c>
      <c r="Y381" s="1" t="str">
        <f t="shared" ca="1" si="11"/>
        <v>N/A</v>
      </c>
      <c r="Z381" s="1" t="str">
        <f t="shared" ca="1" si="10"/>
        <v>X</v>
      </c>
    </row>
    <row r="382" spans="1:26" ht="20.100000000000001" customHeight="1">
      <c r="A382" s="298" t="str">
        <f ca="1">IF(X382="N/A","",MONTH(INDEX(회계장부!$A:$A,X382,1)))</f>
        <v/>
      </c>
      <c r="B382" s="299" t="str">
        <f ca="1">IF(X382="N/A","",DAY(INDEX(회계장부!$A:$A,X382,1)))</f>
        <v/>
      </c>
      <c r="C382" s="325" t="str">
        <f ca="1">IF(ISNUMBER(Y382),INDEX(회계장부!$B:$B,Y382,1),IF(Y382="N/A","",Y382))</f>
        <v/>
      </c>
      <c r="D382" s="326"/>
      <c r="E382" s="326"/>
      <c r="F382" s="326"/>
      <c r="G382" s="326"/>
      <c r="H382" s="326"/>
      <c r="I382" s="326"/>
      <c r="J382" s="327"/>
      <c r="K382" s="307" t="str">
        <f ca="1">IF(ISNUMBER(Y382),TEXT(INDEX(회계장부!$C:$C,Y382,1),"#,###"),IF(Y382="월계",INDEX(월별누계!$B:$B,MATCH(출력월,월별누계!$A:$A,0),1),IF(Y382="누계",INDEX(월별누계!$D:$D,MATCH(출력월,월별누계!$A:$A,0),1),"")))</f>
        <v/>
      </c>
      <c r="L382" s="308"/>
      <c r="M382" s="308"/>
      <c r="N382" s="309"/>
      <c r="O382" s="310" t="str">
        <f ca="1">IF(ISNUMBER(Y382),TEXT(INDEX(회계장부!$D:$D,Y382,1),"#,####"),IF(Y382="월계",INDEX(월별누계!$C:$C,MATCH(출력월,월별누계!$A:$A,0),1),IF(Y382="누계",INDEX(월별누계!$E:$E,MATCH(출력월,월별누계!$A:$A,0),1),"")))</f>
        <v/>
      </c>
      <c r="P382" s="308"/>
      <c r="Q382" s="308"/>
      <c r="R382" s="309"/>
      <c r="S382" s="311" t="str">
        <f ca="1">IF(ISNUMBER(Y382),INDEX(회계장부!$E:$E,Y382,1),IF(Y382="월계","",IF(Y382="누계",INDEX(월별누계!$F:$F,MATCH(출력월,월별누계!$A:$A,0),1),"")))</f>
        <v/>
      </c>
      <c r="T382" s="311"/>
      <c r="U382" s="311"/>
      <c r="V382" s="310"/>
      <c r="W382" s="1">
        <v>377</v>
      </c>
      <c r="X382" s="1" t="str">
        <f ca="1">IFERROR(MATCH(W382,회계장부!$N:$N,0),"N/A")</f>
        <v>N/A</v>
      </c>
      <c r="Y382" s="1" t="str">
        <f t="shared" ca="1" si="11"/>
        <v>N/A</v>
      </c>
      <c r="Z382" s="1" t="str">
        <f t="shared" ca="1" si="10"/>
        <v>X</v>
      </c>
    </row>
    <row r="383" spans="1:26" ht="20.100000000000001" customHeight="1">
      <c r="A383" s="298" t="str">
        <f ca="1">IF(X383="N/A","",MONTH(INDEX(회계장부!$A:$A,X383,1)))</f>
        <v/>
      </c>
      <c r="B383" s="299" t="str">
        <f ca="1">IF(X383="N/A","",DAY(INDEX(회계장부!$A:$A,X383,1)))</f>
        <v/>
      </c>
      <c r="C383" s="325" t="str">
        <f ca="1">IF(ISNUMBER(Y383),INDEX(회계장부!$B:$B,Y383,1),IF(Y383="N/A","",Y383))</f>
        <v/>
      </c>
      <c r="D383" s="326"/>
      <c r="E383" s="326"/>
      <c r="F383" s="326"/>
      <c r="G383" s="326"/>
      <c r="H383" s="326"/>
      <c r="I383" s="326"/>
      <c r="J383" s="327"/>
      <c r="K383" s="307" t="str">
        <f ca="1">IF(ISNUMBER(Y383),TEXT(INDEX(회계장부!$C:$C,Y383,1),"#,###"),IF(Y383="월계",INDEX(월별누계!$B:$B,MATCH(출력월,월별누계!$A:$A,0),1),IF(Y383="누계",INDEX(월별누계!$D:$D,MATCH(출력월,월별누계!$A:$A,0),1),"")))</f>
        <v/>
      </c>
      <c r="L383" s="308"/>
      <c r="M383" s="308"/>
      <c r="N383" s="309"/>
      <c r="O383" s="310" t="str">
        <f ca="1">IF(ISNUMBER(Y383),TEXT(INDEX(회계장부!$D:$D,Y383,1),"#,####"),IF(Y383="월계",INDEX(월별누계!$C:$C,MATCH(출력월,월별누계!$A:$A,0),1),IF(Y383="누계",INDEX(월별누계!$E:$E,MATCH(출력월,월별누계!$A:$A,0),1),"")))</f>
        <v/>
      </c>
      <c r="P383" s="308"/>
      <c r="Q383" s="308"/>
      <c r="R383" s="309"/>
      <c r="S383" s="311" t="str">
        <f ca="1">IF(ISNUMBER(Y383),INDEX(회계장부!$E:$E,Y383,1),IF(Y383="월계","",IF(Y383="누계",INDEX(월별누계!$F:$F,MATCH(출력월,월별누계!$A:$A,0),1),"")))</f>
        <v/>
      </c>
      <c r="T383" s="311"/>
      <c r="U383" s="311"/>
      <c r="V383" s="310"/>
      <c r="W383" s="1">
        <v>378</v>
      </c>
      <c r="X383" s="1" t="str">
        <f ca="1">IFERROR(MATCH(W383,회계장부!$N:$N,0),"N/A")</f>
        <v>N/A</v>
      </c>
      <c r="Y383" s="1" t="str">
        <f t="shared" ca="1" si="11"/>
        <v>N/A</v>
      </c>
      <c r="Z383" s="1" t="str">
        <f t="shared" ca="1" si="10"/>
        <v>X</v>
      </c>
    </row>
    <row r="384" spans="1:26" ht="20.100000000000001" customHeight="1">
      <c r="A384" s="298" t="str">
        <f ca="1">IF(X384="N/A","",MONTH(INDEX(회계장부!$A:$A,X384,1)))</f>
        <v/>
      </c>
      <c r="B384" s="299" t="str">
        <f ca="1">IF(X384="N/A","",DAY(INDEX(회계장부!$A:$A,X384,1)))</f>
        <v/>
      </c>
      <c r="C384" s="325" t="str">
        <f ca="1">IF(ISNUMBER(Y384),INDEX(회계장부!$B:$B,Y384,1),IF(Y384="N/A","",Y384))</f>
        <v/>
      </c>
      <c r="D384" s="326"/>
      <c r="E384" s="326"/>
      <c r="F384" s="326"/>
      <c r="G384" s="326"/>
      <c r="H384" s="326"/>
      <c r="I384" s="326"/>
      <c r="J384" s="327"/>
      <c r="K384" s="307" t="str">
        <f ca="1">IF(ISNUMBER(Y384),TEXT(INDEX(회계장부!$C:$C,Y384,1),"#,###"),IF(Y384="월계",INDEX(월별누계!$B:$B,MATCH(출력월,월별누계!$A:$A,0),1),IF(Y384="누계",INDEX(월별누계!$D:$D,MATCH(출력월,월별누계!$A:$A,0),1),"")))</f>
        <v/>
      </c>
      <c r="L384" s="308"/>
      <c r="M384" s="308"/>
      <c r="N384" s="309"/>
      <c r="O384" s="310" t="str">
        <f ca="1">IF(ISNUMBER(Y384),TEXT(INDEX(회계장부!$D:$D,Y384,1),"#,####"),IF(Y384="월계",INDEX(월별누계!$C:$C,MATCH(출력월,월별누계!$A:$A,0),1),IF(Y384="누계",INDEX(월별누계!$E:$E,MATCH(출력월,월별누계!$A:$A,0),1),"")))</f>
        <v/>
      </c>
      <c r="P384" s="308"/>
      <c r="Q384" s="308"/>
      <c r="R384" s="309"/>
      <c r="S384" s="311" t="str">
        <f ca="1">IF(ISNUMBER(Y384),INDEX(회계장부!$E:$E,Y384,1),IF(Y384="월계","",IF(Y384="누계",INDEX(월별누계!$F:$F,MATCH(출력월,월별누계!$A:$A,0),1),"")))</f>
        <v/>
      </c>
      <c r="T384" s="311"/>
      <c r="U384" s="311"/>
      <c r="V384" s="310"/>
      <c r="W384" s="1">
        <v>379</v>
      </c>
      <c r="X384" s="1" t="str">
        <f ca="1">IFERROR(MATCH(W384,회계장부!$N:$N,0),"N/A")</f>
        <v>N/A</v>
      </c>
      <c r="Y384" s="1" t="str">
        <f t="shared" ca="1" si="11"/>
        <v>N/A</v>
      </c>
      <c r="Z384" s="1" t="str">
        <f t="shared" ca="1" si="10"/>
        <v>X</v>
      </c>
    </row>
    <row r="385" spans="1:26" ht="20.100000000000001" customHeight="1">
      <c r="A385" s="298" t="str">
        <f ca="1">IF(X385="N/A","",MONTH(INDEX(회계장부!$A:$A,X385,1)))</f>
        <v/>
      </c>
      <c r="B385" s="299" t="str">
        <f ca="1">IF(X385="N/A","",DAY(INDEX(회계장부!$A:$A,X385,1)))</f>
        <v/>
      </c>
      <c r="C385" s="325" t="str">
        <f ca="1">IF(ISNUMBER(Y385),INDEX(회계장부!$B:$B,Y385,1),IF(Y385="N/A","",Y385))</f>
        <v/>
      </c>
      <c r="D385" s="326"/>
      <c r="E385" s="326"/>
      <c r="F385" s="326"/>
      <c r="G385" s="326"/>
      <c r="H385" s="326"/>
      <c r="I385" s="326"/>
      <c r="J385" s="327"/>
      <c r="K385" s="307" t="str">
        <f ca="1">IF(ISNUMBER(Y385),TEXT(INDEX(회계장부!$C:$C,Y385,1),"#,###"),IF(Y385="월계",INDEX(월별누계!$B:$B,MATCH(출력월,월별누계!$A:$A,0),1),IF(Y385="누계",INDEX(월별누계!$D:$D,MATCH(출력월,월별누계!$A:$A,0),1),"")))</f>
        <v/>
      </c>
      <c r="L385" s="308"/>
      <c r="M385" s="308"/>
      <c r="N385" s="309"/>
      <c r="O385" s="310" t="str">
        <f ca="1">IF(ISNUMBER(Y385),TEXT(INDEX(회계장부!$D:$D,Y385,1),"#,####"),IF(Y385="월계",INDEX(월별누계!$C:$C,MATCH(출력월,월별누계!$A:$A,0),1),IF(Y385="누계",INDEX(월별누계!$E:$E,MATCH(출력월,월별누계!$A:$A,0),1),"")))</f>
        <v/>
      </c>
      <c r="P385" s="308"/>
      <c r="Q385" s="308"/>
      <c r="R385" s="309"/>
      <c r="S385" s="311" t="str">
        <f ca="1">IF(ISNUMBER(Y385),INDEX(회계장부!$E:$E,Y385,1),IF(Y385="월계","",IF(Y385="누계",INDEX(월별누계!$F:$F,MATCH(출력월,월별누계!$A:$A,0),1),"")))</f>
        <v/>
      </c>
      <c r="T385" s="311"/>
      <c r="U385" s="311"/>
      <c r="V385" s="310"/>
      <c r="W385" s="1">
        <v>380</v>
      </c>
      <c r="X385" s="1" t="str">
        <f ca="1">IFERROR(MATCH(W385,회계장부!$N:$N,0),"N/A")</f>
        <v>N/A</v>
      </c>
      <c r="Y385" s="1" t="str">
        <f t="shared" ca="1" si="11"/>
        <v>N/A</v>
      </c>
      <c r="Z385" s="1" t="str">
        <f t="shared" ca="1" si="10"/>
        <v>X</v>
      </c>
    </row>
    <row r="386" spans="1:26" ht="20.100000000000001" customHeight="1">
      <c r="A386" s="298" t="str">
        <f ca="1">IF(X386="N/A","",MONTH(INDEX(회계장부!$A:$A,X386,1)))</f>
        <v/>
      </c>
      <c r="B386" s="299" t="str">
        <f ca="1">IF(X386="N/A","",DAY(INDEX(회계장부!$A:$A,X386,1)))</f>
        <v/>
      </c>
      <c r="C386" s="325" t="str">
        <f ca="1">IF(ISNUMBER(Y386),INDEX(회계장부!$B:$B,Y386,1),IF(Y386="N/A","",Y386))</f>
        <v/>
      </c>
      <c r="D386" s="326"/>
      <c r="E386" s="326"/>
      <c r="F386" s="326"/>
      <c r="G386" s="326"/>
      <c r="H386" s="326"/>
      <c r="I386" s="326"/>
      <c r="J386" s="327"/>
      <c r="K386" s="307" t="str">
        <f ca="1">IF(ISNUMBER(Y386),TEXT(INDEX(회계장부!$C:$C,Y386,1),"#,###"),IF(Y386="월계",INDEX(월별누계!$B:$B,MATCH(출력월,월별누계!$A:$A,0),1),IF(Y386="누계",INDEX(월별누계!$D:$D,MATCH(출력월,월별누계!$A:$A,0),1),"")))</f>
        <v/>
      </c>
      <c r="L386" s="308"/>
      <c r="M386" s="308"/>
      <c r="N386" s="309"/>
      <c r="O386" s="310" t="str">
        <f ca="1">IF(ISNUMBER(Y386),TEXT(INDEX(회계장부!$D:$D,Y386,1),"#,####"),IF(Y386="월계",INDEX(월별누계!$C:$C,MATCH(출력월,월별누계!$A:$A,0),1),IF(Y386="누계",INDEX(월별누계!$E:$E,MATCH(출력월,월별누계!$A:$A,0),1),"")))</f>
        <v/>
      </c>
      <c r="P386" s="308"/>
      <c r="Q386" s="308"/>
      <c r="R386" s="309"/>
      <c r="S386" s="311" t="str">
        <f ca="1">IF(ISNUMBER(Y386),INDEX(회계장부!$E:$E,Y386,1),IF(Y386="월계","",IF(Y386="누계",INDEX(월별누계!$F:$F,MATCH(출력월,월별누계!$A:$A,0),1),"")))</f>
        <v/>
      </c>
      <c r="T386" s="311"/>
      <c r="U386" s="311"/>
      <c r="V386" s="310"/>
      <c r="W386" s="1">
        <v>381</v>
      </c>
      <c r="X386" s="1" t="str">
        <f ca="1">IFERROR(MATCH(W386,회계장부!$N:$N,0),"N/A")</f>
        <v>N/A</v>
      </c>
      <c r="Y386" s="1" t="str">
        <f t="shared" ca="1" si="11"/>
        <v>N/A</v>
      </c>
      <c r="Z386" s="1" t="str">
        <f t="shared" ca="1" si="10"/>
        <v>X</v>
      </c>
    </row>
    <row r="387" spans="1:26" ht="20.100000000000001" customHeight="1">
      <c r="A387" s="298" t="str">
        <f ca="1">IF(X387="N/A","",MONTH(INDEX(회계장부!$A:$A,X387,1)))</f>
        <v/>
      </c>
      <c r="B387" s="299" t="str">
        <f ca="1">IF(X387="N/A","",DAY(INDEX(회계장부!$A:$A,X387,1)))</f>
        <v/>
      </c>
      <c r="C387" s="325" t="str">
        <f ca="1">IF(ISNUMBER(Y387),INDEX(회계장부!$B:$B,Y387,1),IF(Y387="N/A","",Y387))</f>
        <v/>
      </c>
      <c r="D387" s="326"/>
      <c r="E387" s="326"/>
      <c r="F387" s="326"/>
      <c r="G387" s="326"/>
      <c r="H387" s="326"/>
      <c r="I387" s="326"/>
      <c r="J387" s="327"/>
      <c r="K387" s="307" t="str">
        <f ca="1">IF(ISNUMBER(Y387),TEXT(INDEX(회계장부!$C:$C,Y387,1),"#,###"),IF(Y387="월계",INDEX(월별누계!$B:$B,MATCH(출력월,월별누계!$A:$A,0),1),IF(Y387="누계",INDEX(월별누계!$D:$D,MATCH(출력월,월별누계!$A:$A,0),1),"")))</f>
        <v/>
      </c>
      <c r="L387" s="308"/>
      <c r="M387" s="308"/>
      <c r="N387" s="309"/>
      <c r="O387" s="310" t="str">
        <f ca="1">IF(ISNUMBER(Y387),TEXT(INDEX(회계장부!$D:$D,Y387,1),"#,####"),IF(Y387="월계",INDEX(월별누계!$C:$C,MATCH(출력월,월별누계!$A:$A,0),1),IF(Y387="누계",INDEX(월별누계!$E:$E,MATCH(출력월,월별누계!$A:$A,0),1),"")))</f>
        <v/>
      </c>
      <c r="P387" s="308"/>
      <c r="Q387" s="308"/>
      <c r="R387" s="309"/>
      <c r="S387" s="311" t="str">
        <f ca="1">IF(ISNUMBER(Y387),INDEX(회계장부!$E:$E,Y387,1),IF(Y387="월계","",IF(Y387="누계",INDEX(월별누계!$F:$F,MATCH(출력월,월별누계!$A:$A,0),1),"")))</f>
        <v/>
      </c>
      <c r="T387" s="311"/>
      <c r="U387" s="311"/>
      <c r="V387" s="310"/>
      <c r="W387" s="1">
        <v>382</v>
      </c>
      <c r="X387" s="1" t="str">
        <f ca="1">IFERROR(MATCH(W387,회계장부!$N:$N,0),"N/A")</f>
        <v>N/A</v>
      </c>
      <c r="Y387" s="1" t="str">
        <f t="shared" ca="1" si="11"/>
        <v>N/A</v>
      </c>
      <c r="Z387" s="1" t="str">
        <f t="shared" ca="1" si="10"/>
        <v>X</v>
      </c>
    </row>
    <row r="388" spans="1:26" ht="20.100000000000001" customHeight="1">
      <c r="A388" s="298" t="str">
        <f ca="1">IF(X388="N/A","",MONTH(INDEX(회계장부!$A:$A,X388,1)))</f>
        <v/>
      </c>
      <c r="B388" s="299" t="str">
        <f ca="1">IF(X388="N/A","",DAY(INDEX(회계장부!$A:$A,X388,1)))</f>
        <v/>
      </c>
      <c r="C388" s="325" t="str">
        <f ca="1">IF(ISNUMBER(Y388),INDEX(회계장부!$B:$B,Y388,1),IF(Y388="N/A","",Y388))</f>
        <v/>
      </c>
      <c r="D388" s="326"/>
      <c r="E388" s="326"/>
      <c r="F388" s="326"/>
      <c r="G388" s="326"/>
      <c r="H388" s="326"/>
      <c r="I388" s="326"/>
      <c r="J388" s="327"/>
      <c r="K388" s="307" t="str">
        <f ca="1">IF(ISNUMBER(Y388),TEXT(INDEX(회계장부!$C:$C,Y388,1),"#,###"),IF(Y388="월계",INDEX(월별누계!$B:$B,MATCH(출력월,월별누계!$A:$A,0),1),IF(Y388="누계",INDEX(월별누계!$D:$D,MATCH(출력월,월별누계!$A:$A,0),1),"")))</f>
        <v/>
      </c>
      <c r="L388" s="308"/>
      <c r="M388" s="308"/>
      <c r="N388" s="309"/>
      <c r="O388" s="310" t="str">
        <f ca="1">IF(ISNUMBER(Y388),TEXT(INDEX(회계장부!$D:$D,Y388,1),"#,####"),IF(Y388="월계",INDEX(월별누계!$C:$C,MATCH(출력월,월별누계!$A:$A,0),1),IF(Y388="누계",INDEX(월별누계!$E:$E,MATCH(출력월,월별누계!$A:$A,0),1),"")))</f>
        <v/>
      </c>
      <c r="P388" s="308"/>
      <c r="Q388" s="308"/>
      <c r="R388" s="309"/>
      <c r="S388" s="311" t="str">
        <f ca="1">IF(ISNUMBER(Y388),INDEX(회계장부!$E:$E,Y388,1),IF(Y388="월계","",IF(Y388="누계",INDEX(월별누계!$F:$F,MATCH(출력월,월별누계!$A:$A,0),1),"")))</f>
        <v/>
      </c>
      <c r="T388" s="311"/>
      <c r="U388" s="311"/>
      <c r="V388" s="310"/>
      <c r="W388" s="1">
        <v>383</v>
      </c>
      <c r="X388" s="1" t="str">
        <f ca="1">IFERROR(MATCH(W388,회계장부!$N:$N,0),"N/A")</f>
        <v>N/A</v>
      </c>
      <c r="Y388" s="1" t="str">
        <f t="shared" ca="1" si="11"/>
        <v>N/A</v>
      </c>
      <c r="Z388" s="1" t="str">
        <f t="shared" ca="1" si="10"/>
        <v>X</v>
      </c>
    </row>
    <row r="389" spans="1:26" ht="20.100000000000001" customHeight="1">
      <c r="A389" s="298" t="str">
        <f ca="1">IF(X389="N/A","",MONTH(INDEX(회계장부!$A:$A,X389,1)))</f>
        <v/>
      </c>
      <c r="B389" s="299" t="str">
        <f ca="1">IF(X389="N/A","",DAY(INDEX(회계장부!$A:$A,X389,1)))</f>
        <v/>
      </c>
      <c r="C389" s="325" t="str">
        <f ca="1">IF(ISNUMBER(Y389),INDEX(회계장부!$B:$B,Y389,1),IF(Y389="N/A","",Y389))</f>
        <v/>
      </c>
      <c r="D389" s="326"/>
      <c r="E389" s="326"/>
      <c r="F389" s="326"/>
      <c r="G389" s="326"/>
      <c r="H389" s="326"/>
      <c r="I389" s="326"/>
      <c r="J389" s="327"/>
      <c r="K389" s="307" t="str">
        <f ca="1">IF(ISNUMBER(Y389),TEXT(INDEX(회계장부!$C:$C,Y389,1),"#,###"),IF(Y389="월계",INDEX(월별누계!$B:$B,MATCH(출력월,월별누계!$A:$A,0),1),IF(Y389="누계",INDEX(월별누계!$D:$D,MATCH(출력월,월별누계!$A:$A,0),1),"")))</f>
        <v/>
      </c>
      <c r="L389" s="308"/>
      <c r="M389" s="308"/>
      <c r="N389" s="309"/>
      <c r="O389" s="310" t="str">
        <f ca="1">IF(ISNUMBER(Y389),TEXT(INDEX(회계장부!$D:$D,Y389,1),"#,####"),IF(Y389="월계",INDEX(월별누계!$C:$C,MATCH(출력월,월별누계!$A:$A,0),1),IF(Y389="누계",INDEX(월별누계!$E:$E,MATCH(출력월,월별누계!$A:$A,0),1),"")))</f>
        <v/>
      </c>
      <c r="P389" s="308"/>
      <c r="Q389" s="308"/>
      <c r="R389" s="309"/>
      <c r="S389" s="311" t="str">
        <f ca="1">IF(ISNUMBER(Y389),INDEX(회계장부!$E:$E,Y389,1),IF(Y389="월계","",IF(Y389="누계",INDEX(월별누계!$F:$F,MATCH(출력월,월별누계!$A:$A,0),1),"")))</f>
        <v/>
      </c>
      <c r="T389" s="311"/>
      <c r="U389" s="311"/>
      <c r="V389" s="310"/>
      <c r="W389" s="1">
        <v>384</v>
      </c>
      <c r="X389" s="1" t="str">
        <f ca="1">IFERROR(MATCH(W389,회계장부!$N:$N,0),"N/A")</f>
        <v>N/A</v>
      </c>
      <c r="Y389" s="1" t="str">
        <f t="shared" ca="1" si="11"/>
        <v>N/A</v>
      </c>
      <c r="Z389" s="1" t="str">
        <f t="shared" ca="1" si="10"/>
        <v>X</v>
      </c>
    </row>
    <row r="390" spans="1:26" ht="20.100000000000001" customHeight="1">
      <c r="A390" s="298" t="str">
        <f ca="1">IF(X390="N/A","",MONTH(INDEX(회계장부!$A:$A,X390,1)))</f>
        <v/>
      </c>
      <c r="B390" s="299" t="str">
        <f ca="1">IF(X390="N/A","",DAY(INDEX(회계장부!$A:$A,X390,1)))</f>
        <v/>
      </c>
      <c r="C390" s="325" t="str">
        <f ca="1">IF(ISNUMBER(Y390),INDEX(회계장부!$B:$B,Y390,1),IF(Y390="N/A","",Y390))</f>
        <v/>
      </c>
      <c r="D390" s="326"/>
      <c r="E390" s="326"/>
      <c r="F390" s="326"/>
      <c r="G390" s="326"/>
      <c r="H390" s="326"/>
      <c r="I390" s="326"/>
      <c r="J390" s="327"/>
      <c r="K390" s="307" t="str">
        <f ca="1">IF(ISNUMBER(Y390),TEXT(INDEX(회계장부!$C:$C,Y390,1),"#,###"),IF(Y390="월계",INDEX(월별누계!$B:$B,MATCH(출력월,월별누계!$A:$A,0),1),IF(Y390="누계",INDEX(월별누계!$D:$D,MATCH(출력월,월별누계!$A:$A,0),1),"")))</f>
        <v/>
      </c>
      <c r="L390" s="308"/>
      <c r="M390" s="308"/>
      <c r="N390" s="309"/>
      <c r="O390" s="310" t="str">
        <f ca="1">IF(ISNUMBER(Y390),TEXT(INDEX(회계장부!$D:$D,Y390,1),"#,####"),IF(Y390="월계",INDEX(월별누계!$C:$C,MATCH(출력월,월별누계!$A:$A,0),1),IF(Y390="누계",INDEX(월별누계!$E:$E,MATCH(출력월,월별누계!$A:$A,0),1),"")))</f>
        <v/>
      </c>
      <c r="P390" s="308"/>
      <c r="Q390" s="308"/>
      <c r="R390" s="309"/>
      <c r="S390" s="311" t="str">
        <f ca="1">IF(ISNUMBER(Y390),INDEX(회계장부!$E:$E,Y390,1),IF(Y390="월계","",IF(Y390="누계",INDEX(월별누계!$F:$F,MATCH(출력월,월별누계!$A:$A,0),1),"")))</f>
        <v/>
      </c>
      <c r="T390" s="311"/>
      <c r="U390" s="311"/>
      <c r="V390" s="310"/>
      <c r="W390" s="1">
        <v>385</v>
      </c>
      <c r="X390" s="1" t="str">
        <f ca="1">IFERROR(MATCH(W390,회계장부!$N:$N,0),"N/A")</f>
        <v>N/A</v>
      </c>
      <c r="Y390" s="1" t="str">
        <f t="shared" ca="1" si="11"/>
        <v>N/A</v>
      </c>
      <c r="Z390" s="1" t="str">
        <f t="shared" ca="1" si="10"/>
        <v>X</v>
      </c>
    </row>
    <row r="391" spans="1:26" ht="20.100000000000001" customHeight="1">
      <c r="A391" s="298" t="str">
        <f ca="1">IF(X391="N/A","",MONTH(INDEX(회계장부!$A:$A,X391,1)))</f>
        <v/>
      </c>
      <c r="B391" s="299" t="str">
        <f ca="1">IF(X391="N/A","",DAY(INDEX(회계장부!$A:$A,X391,1)))</f>
        <v/>
      </c>
      <c r="C391" s="325" t="str">
        <f ca="1">IF(ISNUMBER(Y391),INDEX(회계장부!$B:$B,Y391,1),IF(Y391="N/A","",Y391))</f>
        <v/>
      </c>
      <c r="D391" s="326"/>
      <c r="E391" s="326"/>
      <c r="F391" s="326"/>
      <c r="G391" s="326"/>
      <c r="H391" s="326"/>
      <c r="I391" s="326"/>
      <c r="J391" s="327"/>
      <c r="K391" s="307" t="str">
        <f ca="1">IF(ISNUMBER(Y391),TEXT(INDEX(회계장부!$C:$C,Y391,1),"#,###"),IF(Y391="월계",INDEX(월별누계!$B:$B,MATCH(출력월,월별누계!$A:$A,0),1),IF(Y391="누계",INDEX(월별누계!$D:$D,MATCH(출력월,월별누계!$A:$A,0),1),"")))</f>
        <v/>
      </c>
      <c r="L391" s="308"/>
      <c r="M391" s="308"/>
      <c r="N391" s="309"/>
      <c r="O391" s="310" t="str">
        <f ca="1">IF(ISNUMBER(Y391),TEXT(INDEX(회계장부!$D:$D,Y391,1),"#,####"),IF(Y391="월계",INDEX(월별누계!$C:$C,MATCH(출력월,월별누계!$A:$A,0),1),IF(Y391="누계",INDEX(월별누계!$E:$E,MATCH(출력월,월별누계!$A:$A,0),1),"")))</f>
        <v/>
      </c>
      <c r="P391" s="308"/>
      <c r="Q391" s="308"/>
      <c r="R391" s="309"/>
      <c r="S391" s="311" t="str">
        <f ca="1">IF(ISNUMBER(Y391),INDEX(회계장부!$E:$E,Y391,1),IF(Y391="월계","",IF(Y391="누계",INDEX(월별누계!$F:$F,MATCH(출력월,월별누계!$A:$A,0),1),"")))</f>
        <v/>
      </c>
      <c r="T391" s="311"/>
      <c r="U391" s="311"/>
      <c r="V391" s="310"/>
      <c r="W391" s="1">
        <v>386</v>
      </c>
      <c r="X391" s="1" t="str">
        <f ca="1">IFERROR(MATCH(W391,회계장부!$N:$N,0),"N/A")</f>
        <v>N/A</v>
      </c>
      <c r="Y391" s="1" t="str">
        <f t="shared" ca="1" si="11"/>
        <v>N/A</v>
      </c>
      <c r="Z391" s="1" t="str">
        <f t="shared" ref="Z391:Z454" ca="1" si="12">IF(OR(ISNUMBER(Y391),Y391="월계",Y391="누계"),"O","X")</f>
        <v>X</v>
      </c>
    </row>
    <row r="392" spans="1:26" ht="20.100000000000001" customHeight="1">
      <c r="A392" s="298" t="str">
        <f ca="1">IF(X392="N/A","",MONTH(INDEX(회계장부!$A:$A,X392,1)))</f>
        <v/>
      </c>
      <c r="B392" s="299" t="str">
        <f ca="1">IF(X392="N/A","",DAY(INDEX(회계장부!$A:$A,X392,1)))</f>
        <v/>
      </c>
      <c r="C392" s="325" t="str">
        <f ca="1">IF(ISNUMBER(Y392),INDEX(회계장부!$B:$B,Y392,1),IF(Y392="N/A","",Y392))</f>
        <v/>
      </c>
      <c r="D392" s="326"/>
      <c r="E392" s="326"/>
      <c r="F392" s="326"/>
      <c r="G392" s="326"/>
      <c r="H392" s="326"/>
      <c r="I392" s="326"/>
      <c r="J392" s="327"/>
      <c r="K392" s="307" t="str">
        <f ca="1">IF(ISNUMBER(Y392),TEXT(INDEX(회계장부!$C:$C,Y392,1),"#,###"),IF(Y392="월계",INDEX(월별누계!$B:$B,MATCH(출력월,월별누계!$A:$A,0),1),IF(Y392="누계",INDEX(월별누계!$D:$D,MATCH(출력월,월별누계!$A:$A,0),1),"")))</f>
        <v/>
      </c>
      <c r="L392" s="308"/>
      <c r="M392" s="308"/>
      <c r="N392" s="309"/>
      <c r="O392" s="310" t="str">
        <f ca="1">IF(ISNUMBER(Y392),TEXT(INDEX(회계장부!$D:$D,Y392,1),"#,####"),IF(Y392="월계",INDEX(월별누계!$C:$C,MATCH(출력월,월별누계!$A:$A,0),1),IF(Y392="누계",INDEX(월별누계!$E:$E,MATCH(출력월,월별누계!$A:$A,0),1),"")))</f>
        <v/>
      </c>
      <c r="P392" s="308"/>
      <c r="Q392" s="308"/>
      <c r="R392" s="309"/>
      <c r="S392" s="311" t="str">
        <f ca="1">IF(ISNUMBER(Y392),INDEX(회계장부!$E:$E,Y392,1),IF(Y392="월계","",IF(Y392="누계",INDEX(월별누계!$F:$F,MATCH(출력월,월별누계!$A:$A,0),1),"")))</f>
        <v/>
      </c>
      <c r="T392" s="311"/>
      <c r="U392" s="311"/>
      <c r="V392" s="310"/>
      <c r="W392" s="1">
        <v>387</v>
      </c>
      <c r="X392" s="1" t="str">
        <f ca="1">IFERROR(MATCH(W392,회계장부!$N:$N,0),"N/A")</f>
        <v>N/A</v>
      </c>
      <c r="Y392" s="1" t="str">
        <f t="shared" ref="Y392:Y455" ca="1" si="13">IF(ISNUMBER(X392),X392,IF(X392="N/A",IF(ISNUMBER(X391),"월계",IF(Y391="월계","누계",X392))))</f>
        <v>N/A</v>
      </c>
      <c r="Z392" s="1" t="str">
        <f t="shared" ca="1" si="12"/>
        <v>X</v>
      </c>
    </row>
    <row r="393" spans="1:26" ht="20.100000000000001" customHeight="1">
      <c r="A393" s="298" t="str">
        <f ca="1">IF(X393="N/A","",MONTH(INDEX(회계장부!$A:$A,X393,1)))</f>
        <v/>
      </c>
      <c r="B393" s="299" t="str">
        <f ca="1">IF(X393="N/A","",DAY(INDEX(회계장부!$A:$A,X393,1)))</f>
        <v/>
      </c>
      <c r="C393" s="325" t="str">
        <f ca="1">IF(ISNUMBER(Y393),INDEX(회계장부!$B:$B,Y393,1),IF(Y393="N/A","",Y393))</f>
        <v/>
      </c>
      <c r="D393" s="326"/>
      <c r="E393" s="326"/>
      <c r="F393" s="326"/>
      <c r="G393" s="326"/>
      <c r="H393" s="326"/>
      <c r="I393" s="326"/>
      <c r="J393" s="327"/>
      <c r="K393" s="307" t="str">
        <f ca="1">IF(ISNUMBER(Y393),TEXT(INDEX(회계장부!$C:$C,Y393,1),"#,###"),IF(Y393="월계",INDEX(월별누계!$B:$B,MATCH(출력월,월별누계!$A:$A,0),1),IF(Y393="누계",INDEX(월별누계!$D:$D,MATCH(출력월,월별누계!$A:$A,0),1),"")))</f>
        <v/>
      </c>
      <c r="L393" s="308"/>
      <c r="M393" s="308"/>
      <c r="N393" s="309"/>
      <c r="O393" s="310" t="str">
        <f ca="1">IF(ISNUMBER(Y393),TEXT(INDEX(회계장부!$D:$D,Y393,1),"#,####"),IF(Y393="월계",INDEX(월별누계!$C:$C,MATCH(출력월,월별누계!$A:$A,0),1),IF(Y393="누계",INDEX(월별누계!$E:$E,MATCH(출력월,월별누계!$A:$A,0),1),"")))</f>
        <v/>
      </c>
      <c r="P393" s="308"/>
      <c r="Q393" s="308"/>
      <c r="R393" s="309"/>
      <c r="S393" s="311" t="str">
        <f ca="1">IF(ISNUMBER(Y393),INDEX(회계장부!$E:$E,Y393,1),IF(Y393="월계","",IF(Y393="누계",INDEX(월별누계!$F:$F,MATCH(출력월,월별누계!$A:$A,0),1),"")))</f>
        <v/>
      </c>
      <c r="T393" s="311"/>
      <c r="U393" s="311"/>
      <c r="V393" s="310"/>
      <c r="W393" s="1">
        <v>388</v>
      </c>
      <c r="X393" s="1" t="str">
        <f ca="1">IFERROR(MATCH(W393,회계장부!$N:$N,0),"N/A")</f>
        <v>N/A</v>
      </c>
      <c r="Y393" s="1" t="str">
        <f t="shared" ca="1" si="13"/>
        <v>N/A</v>
      </c>
      <c r="Z393" s="1" t="str">
        <f t="shared" ca="1" si="12"/>
        <v>X</v>
      </c>
    </row>
    <row r="394" spans="1:26" ht="20.100000000000001" customHeight="1">
      <c r="A394" s="298" t="str">
        <f ca="1">IF(X394="N/A","",MONTH(INDEX(회계장부!$A:$A,X394,1)))</f>
        <v/>
      </c>
      <c r="B394" s="299" t="str">
        <f ca="1">IF(X394="N/A","",DAY(INDEX(회계장부!$A:$A,X394,1)))</f>
        <v/>
      </c>
      <c r="C394" s="325" t="str">
        <f ca="1">IF(ISNUMBER(Y394),INDEX(회계장부!$B:$B,Y394,1),IF(Y394="N/A","",Y394))</f>
        <v/>
      </c>
      <c r="D394" s="326"/>
      <c r="E394" s="326"/>
      <c r="F394" s="326"/>
      <c r="G394" s="326"/>
      <c r="H394" s="326"/>
      <c r="I394" s="326"/>
      <c r="J394" s="327"/>
      <c r="K394" s="307" t="str">
        <f ca="1">IF(ISNUMBER(Y394),TEXT(INDEX(회계장부!$C:$C,Y394,1),"#,###"),IF(Y394="월계",INDEX(월별누계!$B:$B,MATCH(출력월,월별누계!$A:$A,0),1),IF(Y394="누계",INDEX(월별누계!$D:$D,MATCH(출력월,월별누계!$A:$A,0),1),"")))</f>
        <v/>
      </c>
      <c r="L394" s="308"/>
      <c r="M394" s="308"/>
      <c r="N394" s="309"/>
      <c r="O394" s="310" t="str">
        <f ca="1">IF(ISNUMBER(Y394),TEXT(INDEX(회계장부!$D:$D,Y394,1),"#,####"),IF(Y394="월계",INDEX(월별누계!$C:$C,MATCH(출력월,월별누계!$A:$A,0),1),IF(Y394="누계",INDEX(월별누계!$E:$E,MATCH(출력월,월별누계!$A:$A,0),1),"")))</f>
        <v/>
      </c>
      <c r="P394" s="308"/>
      <c r="Q394" s="308"/>
      <c r="R394" s="309"/>
      <c r="S394" s="311" t="str">
        <f ca="1">IF(ISNUMBER(Y394),INDEX(회계장부!$E:$E,Y394,1),IF(Y394="월계","",IF(Y394="누계",INDEX(월별누계!$F:$F,MATCH(출력월,월별누계!$A:$A,0),1),"")))</f>
        <v/>
      </c>
      <c r="T394" s="311"/>
      <c r="U394" s="311"/>
      <c r="V394" s="310"/>
      <c r="W394" s="1">
        <v>389</v>
      </c>
      <c r="X394" s="1" t="str">
        <f ca="1">IFERROR(MATCH(W394,회계장부!$N:$N,0),"N/A")</f>
        <v>N/A</v>
      </c>
      <c r="Y394" s="1" t="str">
        <f t="shared" ca="1" si="13"/>
        <v>N/A</v>
      </c>
      <c r="Z394" s="1" t="str">
        <f t="shared" ca="1" si="12"/>
        <v>X</v>
      </c>
    </row>
    <row r="395" spans="1:26" ht="20.100000000000001" customHeight="1">
      <c r="A395" s="298" t="str">
        <f ca="1">IF(X395="N/A","",MONTH(INDEX(회계장부!$A:$A,X395,1)))</f>
        <v/>
      </c>
      <c r="B395" s="299" t="str">
        <f ca="1">IF(X395="N/A","",DAY(INDEX(회계장부!$A:$A,X395,1)))</f>
        <v/>
      </c>
      <c r="C395" s="325" t="str">
        <f ca="1">IF(ISNUMBER(Y395),INDEX(회계장부!$B:$B,Y395,1),IF(Y395="N/A","",Y395))</f>
        <v/>
      </c>
      <c r="D395" s="326"/>
      <c r="E395" s="326"/>
      <c r="F395" s="326"/>
      <c r="G395" s="326"/>
      <c r="H395" s="326"/>
      <c r="I395" s="326"/>
      <c r="J395" s="327"/>
      <c r="K395" s="307" t="str">
        <f ca="1">IF(ISNUMBER(Y395),TEXT(INDEX(회계장부!$C:$C,Y395,1),"#,###"),IF(Y395="월계",INDEX(월별누계!$B:$B,MATCH(출력월,월별누계!$A:$A,0),1),IF(Y395="누계",INDEX(월별누계!$D:$D,MATCH(출력월,월별누계!$A:$A,0),1),"")))</f>
        <v/>
      </c>
      <c r="L395" s="308"/>
      <c r="M395" s="308"/>
      <c r="N395" s="309"/>
      <c r="O395" s="310" t="str">
        <f ca="1">IF(ISNUMBER(Y395),TEXT(INDEX(회계장부!$D:$D,Y395,1),"#,####"),IF(Y395="월계",INDEX(월별누계!$C:$C,MATCH(출력월,월별누계!$A:$A,0),1),IF(Y395="누계",INDEX(월별누계!$E:$E,MATCH(출력월,월별누계!$A:$A,0),1),"")))</f>
        <v/>
      </c>
      <c r="P395" s="308"/>
      <c r="Q395" s="308"/>
      <c r="R395" s="309"/>
      <c r="S395" s="311" t="str">
        <f ca="1">IF(ISNUMBER(Y395),INDEX(회계장부!$E:$E,Y395,1),IF(Y395="월계","",IF(Y395="누계",INDEX(월별누계!$F:$F,MATCH(출력월,월별누계!$A:$A,0),1),"")))</f>
        <v/>
      </c>
      <c r="T395" s="311"/>
      <c r="U395" s="311"/>
      <c r="V395" s="310"/>
      <c r="W395" s="1">
        <v>390</v>
      </c>
      <c r="X395" s="1" t="str">
        <f ca="1">IFERROR(MATCH(W395,회계장부!$N:$N,0),"N/A")</f>
        <v>N/A</v>
      </c>
      <c r="Y395" s="1" t="str">
        <f t="shared" ca="1" si="13"/>
        <v>N/A</v>
      </c>
      <c r="Z395" s="1" t="str">
        <f t="shared" ca="1" si="12"/>
        <v>X</v>
      </c>
    </row>
    <row r="396" spans="1:26" ht="20.100000000000001" customHeight="1">
      <c r="A396" s="298" t="str">
        <f ca="1">IF(X396="N/A","",MONTH(INDEX(회계장부!$A:$A,X396,1)))</f>
        <v/>
      </c>
      <c r="B396" s="299" t="str">
        <f ca="1">IF(X396="N/A","",DAY(INDEX(회계장부!$A:$A,X396,1)))</f>
        <v/>
      </c>
      <c r="C396" s="325" t="str">
        <f ca="1">IF(ISNUMBER(Y396),INDEX(회계장부!$B:$B,Y396,1),IF(Y396="N/A","",Y396))</f>
        <v/>
      </c>
      <c r="D396" s="326"/>
      <c r="E396" s="326"/>
      <c r="F396" s="326"/>
      <c r="G396" s="326"/>
      <c r="H396" s="326"/>
      <c r="I396" s="326"/>
      <c r="J396" s="327"/>
      <c r="K396" s="307" t="str">
        <f ca="1">IF(ISNUMBER(Y396),TEXT(INDEX(회계장부!$C:$C,Y396,1),"#,###"),IF(Y396="월계",INDEX(월별누계!$B:$B,MATCH(출력월,월별누계!$A:$A,0),1),IF(Y396="누계",INDEX(월별누계!$D:$D,MATCH(출력월,월별누계!$A:$A,0),1),"")))</f>
        <v/>
      </c>
      <c r="L396" s="308"/>
      <c r="M396" s="308"/>
      <c r="N396" s="309"/>
      <c r="O396" s="310" t="str">
        <f ca="1">IF(ISNUMBER(Y396),TEXT(INDEX(회계장부!$D:$D,Y396,1),"#,####"),IF(Y396="월계",INDEX(월별누계!$C:$C,MATCH(출력월,월별누계!$A:$A,0),1),IF(Y396="누계",INDEX(월별누계!$E:$E,MATCH(출력월,월별누계!$A:$A,0),1),"")))</f>
        <v/>
      </c>
      <c r="P396" s="308"/>
      <c r="Q396" s="308"/>
      <c r="R396" s="309"/>
      <c r="S396" s="311" t="str">
        <f ca="1">IF(ISNUMBER(Y396),INDEX(회계장부!$E:$E,Y396,1),IF(Y396="월계","",IF(Y396="누계",INDEX(월별누계!$F:$F,MATCH(출력월,월별누계!$A:$A,0),1),"")))</f>
        <v/>
      </c>
      <c r="T396" s="311"/>
      <c r="U396" s="311"/>
      <c r="V396" s="310"/>
      <c r="W396" s="1">
        <v>391</v>
      </c>
      <c r="X396" s="1" t="str">
        <f ca="1">IFERROR(MATCH(W396,회계장부!$N:$N,0),"N/A")</f>
        <v>N/A</v>
      </c>
      <c r="Y396" s="1" t="str">
        <f t="shared" ca="1" si="13"/>
        <v>N/A</v>
      </c>
      <c r="Z396" s="1" t="str">
        <f t="shared" ca="1" si="12"/>
        <v>X</v>
      </c>
    </row>
    <row r="397" spans="1:26" ht="20.100000000000001" customHeight="1">
      <c r="A397" s="298" t="str">
        <f ca="1">IF(X397="N/A","",MONTH(INDEX(회계장부!$A:$A,X397,1)))</f>
        <v/>
      </c>
      <c r="B397" s="299" t="str">
        <f ca="1">IF(X397="N/A","",DAY(INDEX(회계장부!$A:$A,X397,1)))</f>
        <v/>
      </c>
      <c r="C397" s="325" t="str">
        <f ca="1">IF(ISNUMBER(Y397),INDEX(회계장부!$B:$B,Y397,1),IF(Y397="N/A","",Y397))</f>
        <v/>
      </c>
      <c r="D397" s="326"/>
      <c r="E397" s="326"/>
      <c r="F397" s="326"/>
      <c r="G397" s="326"/>
      <c r="H397" s="326"/>
      <c r="I397" s="326"/>
      <c r="J397" s="327"/>
      <c r="K397" s="307" t="str">
        <f ca="1">IF(ISNUMBER(Y397),TEXT(INDEX(회계장부!$C:$C,Y397,1),"#,###"),IF(Y397="월계",INDEX(월별누계!$B:$B,MATCH(출력월,월별누계!$A:$A,0),1),IF(Y397="누계",INDEX(월별누계!$D:$D,MATCH(출력월,월별누계!$A:$A,0),1),"")))</f>
        <v/>
      </c>
      <c r="L397" s="308"/>
      <c r="M397" s="308"/>
      <c r="N397" s="309"/>
      <c r="O397" s="310" t="str">
        <f ca="1">IF(ISNUMBER(Y397),TEXT(INDEX(회계장부!$D:$D,Y397,1),"#,####"),IF(Y397="월계",INDEX(월별누계!$C:$C,MATCH(출력월,월별누계!$A:$A,0),1),IF(Y397="누계",INDEX(월별누계!$E:$E,MATCH(출력월,월별누계!$A:$A,0),1),"")))</f>
        <v/>
      </c>
      <c r="P397" s="308"/>
      <c r="Q397" s="308"/>
      <c r="R397" s="309"/>
      <c r="S397" s="311" t="str">
        <f ca="1">IF(ISNUMBER(Y397),INDEX(회계장부!$E:$E,Y397,1),IF(Y397="월계","",IF(Y397="누계",INDEX(월별누계!$F:$F,MATCH(출력월,월별누계!$A:$A,0),1),"")))</f>
        <v/>
      </c>
      <c r="T397" s="311"/>
      <c r="U397" s="311"/>
      <c r="V397" s="310"/>
      <c r="W397" s="1">
        <v>392</v>
      </c>
      <c r="X397" s="1" t="str">
        <f ca="1">IFERROR(MATCH(W397,회계장부!$N:$N,0),"N/A")</f>
        <v>N/A</v>
      </c>
      <c r="Y397" s="1" t="str">
        <f t="shared" ca="1" si="13"/>
        <v>N/A</v>
      </c>
      <c r="Z397" s="1" t="str">
        <f t="shared" ca="1" si="12"/>
        <v>X</v>
      </c>
    </row>
    <row r="398" spans="1:26" ht="20.100000000000001" customHeight="1">
      <c r="A398" s="298" t="str">
        <f ca="1">IF(X398="N/A","",MONTH(INDEX(회계장부!$A:$A,X398,1)))</f>
        <v/>
      </c>
      <c r="B398" s="299" t="str">
        <f ca="1">IF(X398="N/A","",DAY(INDEX(회계장부!$A:$A,X398,1)))</f>
        <v/>
      </c>
      <c r="C398" s="325" t="str">
        <f ca="1">IF(ISNUMBER(Y398),INDEX(회계장부!$B:$B,Y398,1),IF(Y398="N/A","",Y398))</f>
        <v/>
      </c>
      <c r="D398" s="326"/>
      <c r="E398" s="326"/>
      <c r="F398" s="326"/>
      <c r="G398" s="326"/>
      <c r="H398" s="326"/>
      <c r="I398" s="326"/>
      <c r="J398" s="327"/>
      <c r="K398" s="307" t="str">
        <f ca="1">IF(ISNUMBER(Y398),TEXT(INDEX(회계장부!$C:$C,Y398,1),"#,###"),IF(Y398="월계",INDEX(월별누계!$B:$B,MATCH(출력월,월별누계!$A:$A,0),1),IF(Y398="누계",INDEX(월별누계!$D:$D,MATCH(출력월,월별누계!$A:$A,0),1),"")))</f>
        <v/>
      </c>
      <c r="L398" s="308"/>
      <c r="M398" s="308"/>
      <c r="N398" s="309"/>
      <c r="O398" s="310" t="str">
        <f ca="1">IF(ISNUMBER(Y398),TEXT(INDEX(회계장부!$D:$D,Y398,1),"#,####"),IF(Y398="월계",INDEX(월별누계!$C:$C,MATCH(출력월,월별누계!$A:$A,0),1),IF(Y398="누계",INDEX(월별누계!$E:$E,MATCH(출력월,월별누계!$A:$A,0),1),"")))</f>
        <v/>
      </c>
      <c r="P398" s="308"/>
      <c r="Q398" s="308"/>
      <c r="R398" s="309"/>
      <c r="S398" s="311" t="str">
        <f ca="1">IF(ISNUMBER(Y398),INDEX(회계장부!$E:$E,Y398,1),IF(Y398="월계","",IF(Y398="누계",INDEX(월별누계!$F:$F,MATCH(출력월,월별누계!$A:$A,0),1),"")))</f>
        <v/>
      </c>
      <c r="T398" s="311"/>
      <c r="U398" s="311"/>
      <c r="V398" s="310"/>
      <c r="W398" s="1">
        <v>393</v>
      </c>
      <c r="X398" s="1" t="str">
        <f ca="1">IFERROR(MATCH(W398,회계장부!$N:$N,0),"N/A")</f>
        <v>N/A</v>
      </c>
      <c r="Y398" s="1" t="str">
        <f t="shared" ca="1" si="13"/>
        <v>N/A</v>
      </c>
      <c r="Z398" s="1" t="str">
        <f t="shared" ca="1" si="12"/>
        <v>X</v>
      </c>
    </row>
    <row r="399" spans="1:26" ht="20.100000000000001" customHeight="1">
      <c r="A399" s="298" t="str">
        <f ca="1">IF(X399="N/A","",MONTH(INDEX(회계장부!$A:$A,X399,1)))</f>
        <v/>
      </c>
      <c r="B399" s="299" t="str">
        <f ca="1">IF(X399="N/A","",DAY(INDEX(회계장부!$A:$A,X399,1)))</f>
        <v/>
      </c>
      <c r="C399" s="325" t="str">
        <f ca="1">IF(ISNUMBER(Y399),INDEX(회계장부!$B:$B,Y399,1),IF(Y399="N/A","",Y399))</f>
        <v/>
      </c>
      <c r="D399" s="326"/>
      <c r="E399" s="326"/>
      <c r="F399" s="326"/>
      <c r="G399" s="326"/>
      <c r="H399" s="326"/>
      <c r="I399" s="326"/>
      <c r="J399" s="327"/>
      <c r="K399" s="307" t="str">
        <f ca="1">IF(ISNUMBER(Y399),TEXT(INDEX(회계장부!$C:$C,Y399,1),"#,###"),IF(Y399="월계",INDEX(월별누계!$B:$B,MATCH(출력월,월별누계!$A:$A,0),1),IF(Y399="누계",INDEX(월별누계!$D:$D,MATCH(출력월,월별누계!$A:$A,0),1),"")))</f>
        <v/>
      </c>
      <c r="L399" s="308"/>
      <c r="M399" s="308"/>
      <c r="N399" s="309"/>
      <c r="O399" s="310" t="str">
        <f ca="1">IF(ISNUMBER(Y399),TEXT(INDEX(회계장부!$D:$D,Y399,1),"#,####"),IF(Y399="월계",INDEX(월별누계!$C:$C,MATCH(출력월,월별누계!$A:$A,0),1),IF(Y399="누계",INDEX(월별누계!$E:$E,MATCH(출력월,월별누계!$A:$A,0),1),"")))</f>
        <v/>
      </c>
      <c r="P399" s="308"/>
      <c r="Q399" s="308"/>
      <c r="R399" s="309"/>
      <c r="S399" s="311" t="str">
        <f ca="1">IF(ISNUMBER(Y399),INDEX(회계장부!$E:$E,Y399,1),IF(Y399="월계","",IF(Y399="누계",INDEX(월별누계!$F:$F,MATCH(출력월,월별누계!$A:$A,0),1),"")))</f>
        <v/>
      </c>
      <c r="T399" s="311"/>
      <c r="U399" s="311"/>
      <c r="V399" s="310"/>
      <c r="W399" s="1">
        <v>394</v>
      </c>
      <c r="X399" s="1" t="str">
        <f ca="1">IFERROR(MATCH(W399,회계장부!$N:$N,0),"N/A")</f>
        <v>N/A</v>
      </c>
      <c r="Y399" s="1" t="str">
        <f t="shared" ca="1" si="13"/>
        <v>N/A</v>
      </c>
      <c r="Z399" s="1" t="str">
        <f t="shared" ca="1" si="12"/>
        <v>X</v>
      </c>
    </row>
    <row r="400" spans="1:26" ht="20.100000000000001" customHeight="1">
      <c r="A400" s="298" t="str">
        <f ca="1">IF(X400="N/A","",MONTH(INDEX(회계장부!$A:$A,X400,1)))</f>
        <v/>
      </c>
      <c r="B400" s="299" t="str">
        <f ca="1">IF(X400="N/A","",DAY(INDEX(회계장부!$A:$A,X400,1)))</f>
        <v/>
      </c>
      <c r="C400" s="325" t="str">
        <f ca="1">IF(ISNUMBER(Y400),INDEX(회계장부!$B:$B,Y400,1),IF(Y400="N/A","",Y400))</f>
        <v/>
      </c>
      <c r="D400" s="326"/>
      <c r="E400" s="326"/>
      <c r="F400" s="326"/>
      <c r="G400" s="326"/>
      <c r="H400" s="326"/>
      <c r="I400" s="326"/>
      <c r="J400" s="327"/>
      <c r="K400" s="307" t="str">
        <f ca="1">IF(ISNUMBER(Y400),TEXT(INDEX(회계장부!$C:$C,Y400,1),"#,###"),IF(Y400="월계",INDEX(월별누계!$B:$B,MATCH(출력월,월별누계!$A:$A,0),1),IF(Y400="누계",INDEX(월별누계!$D:$D,MATCH(출력월,월별누계!$A:$A,0),1),"")))</f>
        <v/>
      </c>
      <c r="L400" s="308"/>
      <c r="M400" s="308"/>
      <c r="N400" s="309"/>
      <c r="O400" s="310" t="str">
        <f ca="1">IF(ISNUMBER(Y400),TEXT(INDEX(회계장부!$D:$D,Y400,1),"#,####"),IF(Y400="월계",INDEX(월별누계!$C:$C,MATCH(출력월,월별누계!$A:$A,0),1),IF(Y400="누계",INDEX(월별누계!$E:$E,MATCH(출력월,월별누계!$A:$A,0),1),"")))</f>
        <v/>
      </c>
      <c r="P400" s="308"/>
      <c r="Q400" s="308"/>
      <c r="R400" s="309"/>
      <c r="S400" s="311" t="str">
        <f ca="1">IF(ISNUMBER(Y400),INDEX(회계장부!$E:$E,Y400,1),IF(Y400="월계","",IF(Y400="누계",INDEX(월별누계!$F:$F,MATCH(출력월,월별누계!$A:$A,0),1),"")))</f>
        <v/>
      </c>
      <c r="T400" s="311"/>
      <c r="U400" s="311"/>
      <c r="V400" s="310"/>
      <c r="W400" s="1">
        <v>395</v>
      </c>
      <c r="X400" s="1" t="str">
        <f ca="1">IFERROR(MATCH(W400,회계장부!$N:$N,0),"N/A")</f>
        <v>N/A</v>
      </c>
      <c r="Y400" s="1" t="str">
        <f t="shared" ca="1" si="13"/>
        <v>N/A</v>
      </c>
      <c r="Z400" s="1" t="str">
        <f t="shared" ca="1" si="12"/>
        <v>X</v>
      </c>
    </row>
    <row r="401" spans="1:26" ht="20.100000000000001" customHeight="1">
      <c r="A401" s="298" t="str">
        <f ca="1">IF(X401="N/A","",MONTH(INDEX(회계장부!$A:$A,X401,1)))</f>
        <v/>
      </c>
      <c r="B401" s="299" t="str">
        <f ca="1">IF(X401="N/A","",DAY(INDEX(회계장부!$A:$A,X401,1)))</f>
        <v/>
      </c>
      <c r="C401" s="325" t="str">
        <f ca="1">IF(ISNUMBER(Y401),INDEX(회계장부!$B:$B,Y401,1),IF(Y401="N/A","",Y401))</f>
        <v/>
      </c>
      <c r="D401" s="326"/>
      <c r="E401" s="326"/>
      <c r="F401" s="326"/>
      <c r="G401" s="326"/>
      <c r="H401" s="326"/>
      <c r="I401" s="326"/>
      <c r="J401" s="327"/>
      <c r="K401" s="307" t="str">
        <f ca="1">IF(ISNUMBER(Y401),TEXT(INDEX(회계장부!$C:$C,Y401,1),"#,###"),IF(Y401="월계",INDEX(월별누계!$B:$B,MATCH(출력월,월별누계!$A:$A,0),1),IF(Y401="누계",INDEX(월별누계!$D:$D,MATCH(출력월,월별누계!$A:$A,0),1),"")))</f>
        <v/>
      </c>
      <c r="L401" s="308"/>
      <c r="M401" s="308"/>
      <c r="N401" s="309"/>
      <c r="O401" s="310" t="str">
        <f ca="1">IF(ISNUMBER(Y401),TEXT(INDEX(회계장부!$D:$D,Y401,1),"#,####"),IF(Y401="월계",INDEX(월별누계!$C:$C,MATCH(출력월,월별누계!$A:$A,0),1),IF(Y401="누계",INDEX(월별누계!$E:$E,MATCH(출력월,월별누계!$A:$A,0),1),"")))</f>
        <v/>
      </c>
      <c r="P401" s="308"/>
      <c r="Q401" s="308"/>
      <c r="R401" s="309"/>
      <c r="S401" s="311" t="str">
        <f ca="1">IF(ISNUMBER(Y401),INDEX(회계장부!$E:$E,Y401,1),IF(Y401="월계","",IF(Y401="누계",INDEX(월별누계!$F:$F,MATCH(출력월,월별누계!$A:$A,0),1),"")))</f>
        <v/>
      </c>
      <c r="T401" s="311"/>
      <c r="U401" s="311"/>
      <c r="V401" s="310"/>
      <c r="W401" s="1">
        <v>396</v>
      </c>
      <c r="X401" s="1" t="str">
        <f ca="1">IFERROR(MATCH(W401,회계장부!$N:$N,0),"N/A")</f>
        <v>N/A</v>
      </c>
      <c r="Y401" s="1" t="str">
        <f t="shared" ca="1" si="13"/>
        <v>N/A</v>
      </c>
      <c r="Z401" s="1" t="str">
        <f t="shared" ca="1" si="12"/>
        <v>X</v>
      </c>
    </row>
    <row r="402" spans="1:26" ht="20.100000000000001" customHeight="1">
      <c r="A402" s="298" t="str">
        <f ca="1">IF(X402="N/A","",MONTH(INDEX(회계장부!$A:$A,X402,1)))</f>
        <v/>
      </c>
      <c r="B402" s="299" t="str">
        <f ca="1">IF(X402="N/A","",DAY(INDEX(회계장부!$A:$A,X402,1)))</f>
        <v/>
      </c>
      <c r="C402" s="325" t="str">
        <f ca="1">IF(ISNUMBER(Y402),INDEX(회계장부!$B:$B,Y402,1),IF(Y402="N/A","",Y402))</f>
        <v/>
      </c>
      <c r="D402" s="326"/>
      <c r="E402" s="326"/>
      <c r="F402" s="326"/>
      <c r="G402" s="326"/>
      <c r="H402" s="326"/>
      <c r="I402" s="326"/>
      <c r="J402" s="327"/>
      <c r="K402" s="307" t="str">
        <f ca="1">IF(ISNUMBER(Y402),TEXT(INDEX(회계장부!$C:$C,Y402,1),"#,###"),IF(Y402="월계",INDEX(월별누계!$B:$B,MATCH(출력월,월별누계!$A:$A,0),1),IF(Y402="누계",INDEX(월별누계!$D:$D,MATCH(출력월,월별누계!$A:$A,0),1),"")))</f>
        <v/>
      </c>
      <c r="L402" s="308"/>
      <c r="M402" s="308"/>
      <c r="N402" s="309"/>
      <c r="O402" s="310" t="str">
        <f ca="1">IF(ISNUMBER(Y402),TEXT(INDEX(회계장부!$D:$D,Y402,1),"#,####"),IF(Y402="월계",INDEX(월별누계!$C:$C,MATCH(출력월,월별누계!$A:$A,0),1),IF(Y402="누계",INDEX(월별누계!$E:$E,MATCH(출력월,월별누계!$A:$A,0),1),"")))</f>
        <v/>
      </c>
      <c r="P402" s="308"/>
      <c r="Q402" s="308"/>
      <c r="R402" s="309"/>
      <c r="S402" s="311" t="str">
        <f ca="1">IF(ISNUMBER(Y402),INDEX(회계장부!$E:$E,Y402,1),IF(Y402="월계","",IF(Y402="누계",INDEX(월별누계!$F:$F,MATCH(출력월,월별누계!$A:$A,0),1),"")))</f>
        <v/>
      </c>
      <c r="T402" s="311"/>
      <c r="U402" s="311"/>
      <c r="V402" s="310"/>
      <c r="W402" s="1">
        <v>397</v>
      </c>
      <c r="X402" s="1" t="str">
        <f ca="1">IFERROR(MATCH(W402,회계장부!$N:$N,0),"N/A")</f>
        <v>N/A</v>
      </c>
      <c r="Y402" s="1" t="str">
        <f t="shared" ca="1" si="13"/>
        <v>N/A</v>
      </c>
      <c r="Z402" s="1" t="str">
        <f t="shared" ca="1" si="12"/>
        <v>X</v>
      </c>
    </row>
    <row r="403" spans="1:26" ht="20.100000000000001" customHeight="1">
      <c r="A403" s="298" t="str">
        <f ca="1">IF(X403="N/A","",MONTH(INDEX(회계장부!$A:$A,X403,1)))</f>
        <v/>
      </c>
      <c r="B403" s="299" t="str">
        <f ca="1">IF(X403="N/A","",DAY(INDEX(회계장부!$A:$A,X403,1)))</f>
        <v/>
      </c>
      <c r="C403" s="325" t="str">
        <f ca="1">IF(ISNUMBER(Y403),INDEX(회계장부!$B:$B,Y403,1),IF(Y403="N/A","",Y403))</f>
        <v/>
      </c>
      <c r="D403" s="326"/>
      <c r="E403" s="326"/>
      <c r="F403" s="326"/>
      <c r="G403" s="326"/>
      <c r="H403" s="326"/>
      <c r="I403" s="326"/>
      <c r="J403" s="327"/>
      <c r="K403" s="307" t="str">
        <f ca="1">IF(ISNUMBER(Y403),TEXT(INDEX(회계장부!$C:$C,Y403,1),"#,###"),IF(Y403="월계",INDEX(월별누계!$B:$B,MATCH(출력월,월별누계!$A:$A,0),1),IF(Y403="누계",INDEX(월별누계!$D:$D,MATCH(출력월,월별누계!$A:$A,0),1),"")))</f>
        <v/>
      </c>
      <c r="L403" s="308"/>
      <c r="M403" s="308"/>
      <c r="N403" s="309"/>
      <c r="O403" s="310" t="str">
        <f ca="1">IF(ISNUMBER(Y403),TEXT(INDEX(회계장부!$D:$D,Y403,1),"#,####"),IF(Y403="월계",INDEX(월별누계!$C:$C,MATCH(출력월,월별누계!$A:$A,0),1),IF(Y403="누계",INDEX(월별누계!$E:$E,MATCH(출력월,월별누계!$A:$A,0),1),"")))</f>
        <v/>
      </c>
      <c r="P403" s="308"/>
      <c r="Q403" s="308"/>
      <c r="R403" s="309"/>
      <c r="S403" s="311" t="str">
        <f ca="1">IF(ISNUMBER(Y403),INDEX(회계장부!$E:$E,Y403,1),IF(Y403="월계","",IF(Y403="누계",INDEX(월별누계!$F:$F,MATCH(출력월,월별누계!$A:$A,0),1),"")))</f>
        <v/>
      </c>
      <c r="T403" s="311"/>
      <c r="U403" s="311"/>
      <c r="V403" s="310"/>
      <c r="W403" s="1">
        <v>398</v>
      </c>
      <c r="X403" s="1" t="str">
        <f ca="1">IFERROR(MATCH(W403,회계장부!$N:$N,0),"N/A")</f>
        <v>N/A</v>
      </c>
      <c r="Y403" s="1" t="str">
        <f t="shared" ca="1" si="13"/>
        <v>N/A</v>
      </c>
      <c r="Z403" s="1" t="str">
        <f t="shared" ca="1" si="12"/>
        <v>X</v>
      </c>
    </row>
    <row r="404" spans="1:26" ht="20.100000000000001" customHeight="1">
      <c r="A404" s="298" t="str">
        <f ca="1">IF(X404="N/A","",MONTH(INDEX(회계장부!$A:$A,X404,1)))</f>
        <v/>
      </c>
      <c r="B404" s="299" t="str">
        <f ca="1">IF(X404="N/A","",DAY(INDEX(회계장부!$A:$A,X404,1)))</f>
        <v/>
      </c>
      <c r="C404" s="325" t="str">
        <f ca="1">IF(ISNUMBER(Y404),INDEX(회계장부!$B:$B,Y404,1),IF(Y404="N/A","",Y404))</f>
        <v/>
      </c>
      <c r="D404" s="326"/>
      <c r="E404" s="326"/>
      <c r="F404" s="326"/>
      <c r="G404" s="326"/>
      <c r="H404" s="326"/>
      <c r="I404" s="326"/>
      <c r="J404" s="327"/>
      <c r="K404" s="307" t="str">
        <f ca="1">IF(ISNUMBER(Y404),TEXT(INDEX(회계장부!$C:$C,Y404,1),"#,###"),IF(Y404="월계",INDEX(월별누계!$B:$B,MATCH(출력월,월별누계!$A:$A,0),1),IF(Y404="누계",INDEX(월별누계!$D:$D,MATCH(출력월,월별누계!$A:$A,0),1),"")))</f>
        <v/>
      </c>
      <c r="L404" s="308"/>
      <c r="M404" s="308"/>
      <c r="N404" s="309"/>
      <c r="O404" s="310" t="str">
        <f ca="1">IF(ISNUMBER(Y404),TEXT(INDEX(회계장부!$D:$D,Y404,1),"#,####"),IF(Y404="월계",INDEX(월별누계!$C:$C,MATCH(출력월,월별누계!$A:$A,0),1),IF(Y404="누계",INDEX(월별누계!$E:$E,MATCH(출력월,월별누계!$A:$A,0),1),"")))</f>
        <v/>
      </c>
      <c r="P404" s="308"/>
      <c r="Q404" s="308"/>
      <c r="R404" s="309"/>
      <c r="S404" s="311" t="str">
        <f ca="1">IF(ISNUMBER(Y404),INDEX(회계장부!$E:$E,Y404,1),IF(Y404="월계","",IF(Y404="누계",INDEX(월별누계!$F:$F,MATCH(출력월,월별누계!$A:$A,0),1),"")))</f>
        <v/>
      </c>
      <c r="T404" s="311"/>
      <c r="U404" s="311"/>
      <c r="V404" s="310"/>
      <c r="W404" s="1">
        <v>399</v>
      </c>
      <c r="X404" s="1" t="str">
        <f ca="1">IFERROR(MATCH(W404,회계장부!$N:$N,0),"N/A")</f>
        <v>N/A</v>
      </c>
      <c r="Y404" s="1" t="str">
        <f t="shared" ca="1" si="13"/>
        <v>N/A</v>
      </c>
      <c r="Z404" s="1" t="str">
        <f t="shared" ca="1" si="12"/>
        <v>X</v>
      </c>
    </row>
    <row r="405" spans="1:26" ht="20.100000000000001" customHeight="1">
      <c r="A405" s="298" t="str">
        <f ca="1">IF(X405="N/A","",MONTH(INDEX(회계장부!$A:$A,X405,1)))</f>
        <v/>
      </c>
      <c r="B405" s="299" t="str">
        <f ca="1">IF(X405="N/A","",DAY(INDEX(회계장부!$A:$A,X405,1)))</f>
        <v/>
      </c>
      <c r="C405" s="325" t="str">
        <f ca="1">IF(ISNUMBER(Y405),INDEX(회계장부!$B:$B,Y405,1),IF(Y405="N/A","",Y405))</f>
        <v/>
      </c>
      <c r="D405" s="326"/>
      <c r="E405" s="326"/>
      <c r="F405" s="326"/>
      <c r="G405" s="326"/>
      <c r="H405" s="326"/>
      <c r="I405" s="326"/>
      <c r="J405" s="327"/>
      <c r="K405" s="307" t="str">
        <f ca="1">IF(ISNUMBER(Y405),TEXT(INDEX(회계장부!$C:$C,Y405,1),"#,###"),IF(Y405="월계",INDEX(월별누계!$B:$B,MATCH(출력월,월별누계!$A:$A,0),1),IF(Y405="누계",INDEX(월별누계!$D:$D,MATCH(출력월,월별누계!$A:$A,0),1),"")))</f>
        <v/>
      </c>
      <c r="L405" s="308"/>
      <c r="M405" s="308"/>
      <c r="N405" s="309"/>
      <c r="O405" s="310" t="str">
        <f ca="1">IF(ISNUMBER(Y405),TEXT(INDEX(회계장부!$D:$D,Y405,1),"#,####"),IF(Y405="월계",INDEX(월별누계!$C:$C,MATCH(출력월,월별누계!$A:$A,0),1),IF(Y405="누계",INDEX(월별누계!$E:$E,MATCH(출력월,월별누계!$A:$A,0),1),"")))</f>
        <v/>
      </c>
      <c r="P405" s="308"/>
      <c r="Q405" s="308"/>
      <c r="R405" s="309"/>
      <c r="S405" s="311" t="str">
        <f ca="1">IF(ISNUMBER(Y405),INDEX(회계장부!$E:$E,Y405,1),IF(Y405="월계","",IF(Y405="누계",INDEX(월별누계!$F:$F,MATCH(출력월,월별누계!$A:$A,0),1),"")))</f>
        <v/>
      </c>
      <c r="T405" s="311"/>
      <c r="U405" s="311"/>
      <c r="V405" s="310"/>
      <c r="W405" s="1">
        <v>400</v>
      </c>
      <c r="X405" s="1" t="str">
        <f ca="1">IFERROR(MATCH(W405,회계장부!$N:$N,0),"N/A")</f>
        <v>N/A</v>
      </c>
      <c r="Y405" s="1" t="str">
        <f t="shared" ca="1" si="13"/>
        <v>N/A</v>
      </c>
      <c r="Z405" s="1" t="str">
        <f t="shared" ca="1" si="12"/>
        <v>X</v>
      </c>
    </row>
    <row r="406" spans="1:26" ht="20.100000000000001" customHeight="1">
      <c r="A406" s="298" t="str">
        <f ca="1">IF(X406="N/A","",MONTH(INDEX(회계장부!$A:$A,X406,1)))</f>
        <v/>
      </c>
      <c r="B406" s="299" t="str">
        <f ca="1">IF(X406="N/A","",DAY(INDEX(회계장부!$A:$A,X406,1)))</f>
        <v/>
      </c>
      <c r="C406" s="325" t="str">
        <f ca="1">IF(ISNUMBER(Y406),INDEX(회계장부!$B:$B,Y406,1),IF(Y406="N/A","",Y406))</f>
        <v/>
      </c>
      <c r="D406" s="326"/>
      <c r="E406" s="326"/>
      <c r="F406" s="326"/>
      <c r="G406" s="326"/>
      <c r="H406" s="326"/>
      <c r="I406" s="326"/>
      <c r="J406" s="327"/>
      <c r="K406" s="307" t="str">
        <f ca="1">IF(ISNUMBER(Y406),TEXT(INDEX(회계장부!$C:$C,Y406,1),"#,###"),IF(Y406="월계",INDEX(월별누계!$B:$B,MATCH(출력월,월별누계!$A:$A,0),1),IF(Y406="누계",INDEX(월별누계!$D:$D,MATCH(출력월,월별누계!$A:$A,0),1),"")))</f>
        <v/>
      </c>
      <c r="L406" s="308"/>
      <c r="M406" s="308"/>
      <c r="N406" s="309"/>
      <c r="O406" s="310" t="str">
        <f ca="1">IF(ISNUMBER(Y406),TEXT(INDEX(회계장부!$D:$D,Y406,1),"#,####"),IF(Y406="월계",INDEX(월별누계!$C:$C,MATCH(출력월,월별누계!$A:$A,0),1),IF(Y406="누계",INDEX(월별누계!$E:$E,MATCH(출력월,월별누계!$A:$A,0),1),"")))</f>
        <v/>
      </c>
      <c r="P406" s="308"/>
      <c r="Q406" s="308"/>
      <c r="R406" s="309"/>
      <c r="S406" s="311" t="str">
        <f ca="1">IF(ISNUMBER(Y406),INDEX(회계장부!$E:$E,Y406,1),IF(Y406="월계","",IF(Y406="누계",INDEX(월별누계!$F:$F,MATCH(출력월,월별누계!$A:$A,0),1),"")))</f>
        <v/>
      </c>
      <c r="T406" s="311"/>
      <c r="U406" s="311"/>
      <c r="V406" s="310"/>
      <c r="W406" s="1">
        <v>401</v>
      </c>
      <c r="X406" s="1" t="str">
        <f ca="1">IFERROR(MATCH(W406,회계장부!$N:$N,0),"N/A")</f>
        <v>N/A</v>
      </c>
      <c r="Y406" s="1" t="str">
        <f t="shared" ca="1" si="13"/>
        <v>N/A</v>
      </c>
      <c r="Z406" s="1" t="str">
        <f t="shared" ca="1" si="12"/>
        <v>X</v>
      </c>
    </row>
    <row r="407" spans="1:26" ht="20.100000000000001" customHeight="1">
      <c r="A407" s="298" t="str">
        <f ca="1">IF(X407="N/A","",MONTH(INDEX(회계장부!$A:$A,X407,1)))</f>
        <v/>
      </c>
      <c r="B407" s="299" t="str">
        <f ca="1">IF(X407="N/A","",DAY(INDEX(회계장부!$A:$A,X407,1)))</f>
        <v/>
      </c>
      <c r="C407" s="325" t="str">
        <f ca="1">IF(ISNUMBER(Y407),INDEX(회계장부!$B:$B,Y407,1),IF(Y407="N/A","",Y407))</f>
        <v/>
      </c>
      <c r="D407" s="326"/>
      <c r="E407" s="326"/>
      <c r="F407" s="326"/>
      <c r="G407" s="326"/>
      <c r="H407" s="326"/>
      <c r="I407" s="326"/>
      <c r="J407" s="327"/>
      <c r="K407" s="307" t="str">
        <f ca="1">IF(ISNUMBER(Y407),TEXT(INDEX(회계장부!$C:$C,Y407,1),"#,###"),IF(Y407="월계",INDEX(월별누계!$B:$B,MATCH(출력월,월별누계!$A:$A,0),1),IF(Y407="누계",INDEX(월별누계!$D:$D,MATCH(출력월,월별누계!$A:$A,0),1),"")))</f>
        <v/>
      </c>
      <c r="L407" s="308"/>
      <c r="M407" s="308"/>
      <c r="N407" s="309"/>
      <c r="O407" s="310" t="str">
        <f ca="1">IF(ISNUMBER(Y407),TEXT(INDEX(회계장부!$D:$D,Y407,1),"#,####"),IF(Y407="월계",INDEX(월별누계!$C:$C,MATCH(출력월,월별누계!$A:$A,0),1),IF(Y407="누계",INDEX(월별누계!$E:$E,MATCH(출력월,월별누계!$A:$A,0),1),"")))</f>
        <v/>
      </c>
      <c r="P407" s="308"/>
      <c r="Q407" s="308"/>
      <c r="R407" s="309"/>
      <c r="S407" s="311" t="str">
        <f ca="1">IF(ISNUMBER(Y407),INDEX(회계장부!$E:$E,Y407,1),IF(Y407="월계","",IF(Y407="누계",INDEX(월별누계!$F:$F,MATCH(출력월,월별누계!$A:$A,0),1),"")))</f>
        <v/>
      </c>
      <c r="T407" s="311"/>
      <c r="U407" s="311"/>
      <c r="V407" s="310"/>
      <c r="W407" s="1">
        <v>402</v>
      </c>
      <c r="X407" s="1" t="str">
        <f ca="1">IFERROR(MATCH(W407,회계장부!$N:$N,0),"N/A")</f>
        <v>N/A</v>
      </c>
      <c r="Y407" s="1" t="str">
        <f t="shared" ca="1" si="13"/>
        <v>N/A</v>
      </c>
      <c r="Z407" s="1" t="str">
        <f t="shared" ca="1" si="12"/>
        <v>X</v>
      </c>
    </row>
    <row r="408" spans="1:26" ht="20.100000000000001" customHeight="1">
      <c r="A408" s="298" t="str">
        <f ca="1">IF(X408="N/A","",MONTH(INDEX(회계장부!$A:$A,X408,1)))</f>
        <v/>
      </c>
      <c r="B408" s="299" t="str">
        <f ca="1">IF(X408="N/A","",DAY(INDEX(회계장부!$A:$A,X408,1)))</f>
        <v/>
      </c>
      <c r="C408" s="325" t="str">
        <f ca="1">IF(ISNUMBER(Y408),INDEX(회계장부!$B:$B,Y408,1),IF(Y408="N/A","",Y408))</f>
        <v/>
      </c>
      <c r="D408" s="326"/>
      <c r="E408" s="326"/>
      <c r="F408" s="326"/>
      <c r="G408" s="326"/>
      <c r="H408" s="326"/>
      <c r="I408" s="326"/>
      <c r="J408" s="327"/>
      <c r="K408" s="307" t="str">
        <f ca="1">IF(ISNUMBER(Y408),TEXT(INDEX(회계장부!$C:$C,Y408,1),"#,###"),IF(Y408="월계",INDEX(월별누계!$B:$B,MATCH(출력월,월별누계!$A:$A,0),1),IF(Y408="누계",INDEX(월별누계!$D:$D,MATCH(출력월,월별누계!$A:$A,0),1),"")))</f>
        <v/>
      </c>
      <c r="L408" s="308"/>
      <c r="M408" s="308"/>
      <c r="N408" s="309"/>
      <c r="O408" s="310" t="str">
        <f ca="1">IF(ISNUMBER(Y408),TEXT(INDEX(회계장부!$D:$D,Y408,1),"#,####"),IF(Y408="월계",INDEX(월별누계!$C:$C,MATCH(출력월,월별누계!$A:$A,0),1),IF(Y408="누계",INDEX(월별누계!$E:$E,MATCH(출력월,월별누계!$A:$A,0),1),"")))</f>
        <v/>
      </c>
      <c r="P408" s="308"/>
      <c r="Q408" s="308"/>
      <c r="R408" s="309"/>
      <c r="S408" s="311" t="str">
        <f ca="1">IF(ISNUMBER(Y408),INDEX(회계장부!$E:$E,Y408,1),IF(Y408="월계","",IF(Y408="누계",INDEX(월별누계!$F:$F,MATCH(출력월,월별누계!$A:$A,0),1),"")))</f>
        <v/>
      </c>
      <c r="T408" s="311"/>
      <c r="U408" s="311"/>
      <c r="V408" s="310"/>
      <c r="W408" s="1">
        <v>403</v>
      </c>
      <c r="X408" s="1" t="str">
        <f ca="1">IFERROR(MATCH(W408,회계장부!$N:$N,0),"N/A")</f>
        <v>N/A</v>
      </c>
      <c r="Y408" s="1" t="str">
        <f t="shared" ca="1" si="13"/>
        <v>N/A</v>
      </c>
      <c r="Z408" s="1" t="str">
        <f t="shared" ca="1" si="12"/>
        <v>X</v>
      </c>
    </row>
    <row r="409" spans="1:26" ht="20.100000000000001" customHeight="1">
      <c r="A409" s="298" t="str">
        <f ca="1">IF(X409="N/A","",MONTH(INDEX(회계장부!$A:$A,X409,1)))</f>
        <v/>
      </c>
      <c r="B409" s="299" t="str">
        <f ca="1">IF(X409="N/A","",DAY(INDEX(회계장부!$A:$A,X409,1)))</f>
        <v/>
      </c>
      <c r="C409" s="325" t="str">
        <f ca="1">IF(ISNUMBER(Y409),INDEX(회계장부!$B:$B,Y409,1),IF(Y409="N/A","",Y409))</f>
        <v/>
      </c>
      <c r="D409" s="326"/>
      <c r="E409" s="326"/>
      <c r="F409" s="326"/>
      <c r="G409" s="326"/>
      <c r="H409" s="326"/>
      <c r="I409" s="326"/>
      <c r="J409" s="327"/>
      <c r="K409" s="307" t="str">
        <f ca="1">IF(ISNUMBER(Y409),TEXT(INDEX(회계장부!$C:$C,Y409,1),"#,###"),IF(Y409="월계",INDEX(월별누계!$B:$B,MATCH(출력월,월별누계!$A:$A,0),1),IF(Y409="누계",INDEX(월별누계!$D:$D,MATCH(출력월,월별누계!$A:$A,0),1),"")))</f>
        <v/>
      </c>
      <c r="L409" s="308"/>
      <c r="M409" s="308"/>
      <c r="N409" s="309"/>
      <c r="O409" s="310" t="str">
        <f ca="1">IF(ISNUMBER(Y409),TEXT(INDEX(회계장부!$D:$D,Y409,1),"#,####"),IF(Y409="월계",INDEX(월별누계!$C:$C,MATCH(출력월,월별누계!$A:$A,0),1),IF(Y409="누계",INDEX(월별누계!$E:$E,MATCH(출력월,월별누계!$A:$A,0),1),"")))</f>
        <v/>
      </c>
      <c r="P409" s="308"/>
      <c r="Q409" s="308"/>
      <c r="R409" s="309"/>
      <c r="S409" s="311" t="str">
        <f ca="1">IF(ISNUMBER(Y409),INDEX(회계장부!$E:$E,Y409,1),IF(Y409="월계","",IF(Y409="누계",INDEX(월별누계!$F:$F,MATCH(출력월,월별누계!$A:$A,0),1),"")))</f>
        <v/>
      </c>
      <c r="T409" s="311"/>
      <c r="U409" s="311"/>
      <c r="V409" s="310"/>
      <c r="W409" s="1">
        <v>404</v>
      </c>
      <c r="X409" s="1" t="str">
        <f ca="1">IFERROR(MATCH(W409,회계장부!$N:$N,0),"N/A")</f>
        <v>N/A</v>
      </c>
      <c r="Y409" s="1" t="str">
        <f t="shared" ca="1" si="13"/>
        <v>N/A</v>
      </c>
      <c r="Z409" s="1" t="str">
        <f t="shared" ca="1" si="12"/>
        <v>X</v>
      </c>
    </row>
    <row r="410" spans="1:26" ht="20.100000000000001" customHeight="1">
      <c r="A410" s="298" t="str">
        <f ca="1">IF(X410="N/A","",MONTH(INDEX(회계장부!$A:$A,X410,1)))</f>
        <v/>
      </c>
      <c r="B410" s="299" t="str">
        <f ca="1">IF(X410="N/A","",DAY(INDEX(회계장부!$A:$A,X410,1)))</f>
        <v/>
      </c>
      <c r="C410" s="325" t="str">
        <f ca="1">IF(ISNUMBER(Y410),INDEX(회계장부!$B:$B,Y410,1),IF(Y410="N/A","",Y410))</f>
        <v/>
      </c>
      <c r="D410" s="326"/>
      <c r="E410" s="326"/>
      <c r="F410" s="326"/>
      <c r="G410" s="326"/>
      <c r="H410" s="326"/>
      <c r="I410" s="326"/>
      <c r="J410" s="327"/>
      <c r="K410" s="307" t="str">
        <f ca="1">IF(ISNUMBER(Y410),TEXT(INDEX(회계장부!$C:$C,Y410,1),"#,###"),IF(Y410="월계",INDEX(월별누계!$B:$B,MATCH(출력월,월별누계!$A:$A,0),1),IF(Y410="누계",INDEX(월별누계!$D:$D,MATCH(출력월,월별누계!$A:$A,0),1),"")))</f>
        <v/>
      </c>
      <c r="L410" s="308"/>
      <c r="M410" s="308"/>
      <c r="N410" s="309"/>
      <c r="O410" s="310" t="str">
        <f ca="1">IF(ISNUMBER(Y410),TEXT(INDEX(회계장부!$D:$D,Y410,1),"#,####"),IF(Y410="월계",INDEX(월별누계!$C:$C,MATCH(출력월,월별누계!$A:$A,0),1),IF(Y410="누계",INDEX(월별누계!$E:$E,MATCH(출력월,월별누계!$A:$A,0),1),"")))</f>
        <v/>
      </c>
      <c r="P410" s="308"/>
      <c r="Q410" s="308"/>
      <c r="R410" s="309"/>
      <c r="S410" s="311" t="str">
        <f ca="1">IF(ISNUMBER(Y410),INDEX(회계장부!$E:$E,Y410,1),IF(Y410="월계","",IF(Y410="누계",INDEX(월별누계!$F:$F,MATCH(출력월,월별누계!$A:$A,0),1),"")))</f>
        <v/>
      </c>
      <c r="T410" s="311"/>
      <c r="U410" s="311"/>
      <c r="V410" s="310"/>
      <c r="W410" s="1">
        <v>405</v>
      </c>
      <c r="X410" s="1" t="str">
        <f ca="1">IFERROR(MATCH(W410,회계장부!$N:$N,0),"N/A")</f>
        <v>N/A</v>
      </c>
      <c r="Y410" s="1" t="str">
        <f t="shared" ca="1" si="13"/>
        <v>N/A</v>
      </c>
      <c r="Z410" s="1" t="str">
        <f t="shared" ca="1" si="12"/>
        <v>X</v>
      </c>
    </row>
    <row r="411" spans="1:26" ht="20.100000000000001" customHeight="1">
      <c r="A411" s="298" t="str">
        <f ca="1">IF(X411="N/A","",MONTH(INDEX(회계장부!$A:$A,X411,1)))</f>
        <v/>
      </c>
      <c r="B411" s="299" t="str">
        <f ca="1">IF(X411="N/A","",DAY(INDEX(회계장부!$A:$A,X411,1)))</f>
        <v/>
      </c>
      <c r="C411" s="325" t="str">
        <f ca="1">IF(ISNUMBER(Y411),INDEX(회계장부!$B:$B,Y411,1),IF(Y411="N/A","",Y411))</f>
        <v/>
      </c>
      <c r="D411" s="326"/>
      <c r="E411" s="326"/>
      <c r="F411" s="326"/>
      <c r="G411" s="326"/>
      <c r="H411" s="326"/>
      <c r="I411" s="326"/>
      <c r="J411" s="327"/>
      <c r="K411" s="307" t="str">
        <f ca="1">IF(ISNUMBER(Y411),TEXT(INDEX(회계장부!$C:$C,Y411,1),"#,###"),IF(Y411="월계",INDEX(월별누계!$B:$B,MATCH(출력월,월별누계!$A:$A,0),1),IF(Y411="누계",INDEX(월별누계!$D:$D,MATCH(출력월,월별누계!$A:$A,0),1),"")))</f>
        <v/>
      </c>
      <c r="L411" s="308"/>
      <c r="M411" s="308"/>
      <c r="N411" s="309"/>
      <c r="O411" s="310" t="str">
        <f ca="1">IF(ISNUMBER(Y411),TEXT(INDEX(회계장부!$D:$D,Y411,1),"#,####"),IF(Y411="월계",INDEX(월별누계!$C:$C,MATCH(출력월,월별누계!$A:$A,0),1),IF(Y411="누계",INDEX(월별누계!$E:$E,MATCH(출력월,월별누계!$A:$A,0),1),"")))</f>
        <v/>
      </c>
      <c r="P411" s="308"/>
      <c r="Q411" s="308"/>
      <c r="R411" s="309"/>
      <c r="S411" s="311" t="str">
        <f ca="1">IF(ISNUMBER(Y411),INDEX(회계장부!$E:$E,Y411,1),IF(Y411="월계","",IF(Y411="누계",INDEX(월별누계!$F:$F,MATCH(출력월,월별누계!$A:$A,0),1),"")))</f>
        <v/>
      </c>
      <c r="T411" s="311"/>
      <c r="U411" s="311"/>
      <c r="V411" s="310"/>
      <c r="W411" s="1">
        <v>406</v>
      </c>
      <c r="X411" s="1" t="str">
        <f ca="1">IFERROR(MATCH(W411,회계장부!$N:$N,0),"N/A")</f>
        <v>N/A</v>
      </c>
      <c r="Y411" s="1" t="str">
        <f t="shared" ca="1" si="13"/>
        <v>N/A</v>
      </c>
      <c r="Z411" s="1" t="str">
        <f t="shared" ca="1" si="12"/>
        <v>X</v>
      </c>
    </row>
    <row r="412" spans="1:26" ht="20.100000000000001" customHeight="1">
      <c r="A412" s="298" t="str">
        <f ca="1">IF(X412="N/A","",MONTH(INDEX(회계장부!$A:$A,X412,1)))</f>
        <v/>
      </c>
      <c r="B412" s="299" t="str">
        <f ca="1">IF(X412="N/A","",DAY(INDEX(회계장부!$A:$A,X412,1)))</f>
        <v/>
      </c>
      <c r="C412" s="325" t="str">
        <f ca="1">IF(ISNUMBER(Y412),INDEX(회계장부!$B:$B,Y412,1),IF(Y412="N/A","",Y412))</f>
        <v/>
      </c>
      <c r="D412" s="326"/>
      <c r="E412" s="326"/>
      <c r="F412" s="326"/>
      <c r="G412" s="326"/>
      <c r="H412" s="326"/>
      <c r="I412" s="326"/>
      <c r="J412" s="327"/>
      <c r="K412" s="307" t="str">
        <f ca="1">IF(ISNUMBER(Y412),TEXT(INDEX(회계장부!$C:$C,Y412,1),"#,###"),IF(Y412="월계",INDEX(월별누계!$B:$B,MATCH(출력월,월별누계!$A:$A,0),1),IF(Y412="누계",INDEX(월별누계!$D:$D,MATCH(출력월,월별누계!$A:$A,0),1),"")))</f>
        <v/>
      </c>
      <c r="L412" s="308"/>
      <c r="M412" s="308"/>
      <c r="N412" s="309"/>
      <c r="O412" s="310" t="str">
        <f ca="1">IF(ISNUMBER(Y412),TEXT(INDEX(회계장부!$D:$D,Y412,1),"#,####"),IF(Y412="월계",INDEX(월별누계!$C:$C,MATCH(출력월,월별누계!$A:$A,0),1),IF(Y412="누계",INDEX(월별누계!$E:$E,MATCH(출력월,월별누계!$A:$A,0),1),"")))</f>
        <v/>
      </c>
      <c r="P412" s="308"/>
      <c r="Q412" s="308"/>
      <c r="R412" s="309"/>
      <c r="S412" s="311" t="str">
        <f ca="1">IF(ISNUMBER(Y412),INDEX(회계장부!$E:$E,Y412,1),IF(Y412="월계","",IF(Y412="누계",INDEX(월별누계!$F:$F,MATCH(출력월,월별누계!$A:$A,0),1),"")))</f>
        <v/>
      </c>
      <c r="T412" s="311"/>
      <c r="U412" s="311"/>
      <c r="V412" s="310"/>
      <c r="W412" s="1">
        <v>407</v>
      </c>
      <c r="X412" s="1" t="str">
        <f ca="1">IFERROR(MATCH(W412,회계장부!$N:$N,0),"N/A")</f>
        <v>N/A</v>
      </c>
      <c r="Y412" s="1" t="str">
        <f t="shared" ca="1" si="13"/>
        <v>N/A</v>
      </c>
      <c r="Z412" s="1" t="str">
        <f t="shared" ca="1" si="12"/>
        <v>X</v>
      </c>
    </row>
    <row r="413" spans="1:26" ht="20.100000000000001" customHeight="1">
      <c r="A413" s="298" t="str">
        <f ca="1">IF(X413="N/A","",MONTH(INDEX(회계장부!$A:$A,X413,1)))</f>
        <v/>
      </c>
      <c r="B413" s="299" t="str">
        <f ca="1">IF(X413="N/A","",DAY(INDEX(회계장부!$A:$A,X413,1)))</f>
        <v/>
      </c>
      <c r="C413" s="325" t="str">
        <f ca="1">IF(ISNUMBER(Y413),INDEX(회계장부!$B:$B,Y413,1),IF(Y413="N/A","",Y413))</f>
        <v/>
      </c>
      <c r="D413" s="326"/>
      <c r="E413" s="326"/>
      <c r="F413" s="326"/>
      <c r="G413" s="326"/>
      <c r="H413" s="326"/>
      <c r="I413" s="326"/>
      <c r="J413" s="327"/>
      <c r="K413" s="307" t="str">
        <f ca="1">IF(ISNUMBER(Y413),TEXT(INDEX(회계장부!$C:$C,Y413,1),"#,###"),IF(Y413="월계",INDEX(월별누계!$B:$B,MATCH(출력월,월별누계!$A:$A,0),1),IF(Y413="누계",INDEX(월별누계!$D:$D,MATCH(출력월,월별누계!$A:$A,0),1),"")))</f>
        <v/>
      </c>
      <c r="L413" s="308"/>
      <c r="M413" s="308"/>
      <c r="N413" s="309"/>
      <c r="O413" s="310" t="str">
        <f ca="1">IF(ISNUMBER(Y413),TEXT(INDEX(회계장부!$D:$D,Y413,1),"#,####"),IF(Y413="월계",INDEX(월별누계!$C:$C,MATCH(출력월,월별누계!$A:$A,0),1),IF(Y413="누계",INDEX(월별누계!$E:$E,MATCH(출력월,월별누계!$A:$A,0),1),"")))</f>
        <v/>
      </c>
      <c r="P413" s="308"/>
      <c r="Q413" s="308"/>
      <c r="R413" s="309"/>
      <c r="S413" s="311" t="str">
        <f ca="1">IF(ISNUMBER(Y413),INDEX(회계장부!$E:$E,Y413,1),IF(Y413="월계","",IF(Y413="누계",INDEX(월별누계!$F:$F,MATCH(출력월,월별누계!$A:$A,0),1),"")))</f>
        <v/>
      </c>
      <c r="T413" s="311"/>
      <c r="U413" s="311"/>
      <c r="V413" s="310"/>
      <c r="W413" s="1">
        <v>408</v>
      </c>
      <c r="X413" s="1" t="str">
        <f ca="1">IFERROR(MATCH(W413,회계장부!$N:$N,0),"N/A")</f>
        <v>N/A</v>
      </c>
      <c r="Y413" s="1" t="str">
        <f t="shared" ca="1" si="13"/>
        <v>N/A</v>
      </c>
      <c r="Z413" s="1" t="str">
        <f t="shared" ca="1" si="12"/>
        <v>X</v>
      </c>
    </row>
    <row r="414" spans="1:26" ht="20.100000000000001" customHeight="1">
      <c r="A414" s="298" t="str">
        <f ca="1">IF(X414="N/A","",MONTH(INDEX(회계장부!$A:$A,X414,1)))</f>
        <v/>
      </c>
      <c r="B414" s="299" t="str">
        <f ca="1">IF(X414="N/A","",DAY(INDEX(회계장부!$A:$A,X414,1)))</f>
        <v/>
      </c>
      <c r="C414" s="325" t="str">
        <f ca="1">IF(ISNUMBER(Y414),INDEX(회계장부!$B:$B,Y414,1),IF(Y414="N/A","",Y414))</f>
        <v/>
      </c>
      <c r="D414" s="326"/>
      <c r="E414" s="326"/>
      <c r="F414" s="326"/>
      <c r="G414" s="326"/>
      <c r="H414" s="326"/>
      <c r="I414" s="326"/>
      <c r="J414" s="327"/>
      <c r="K414" s="307" t="str">
        <f ca="1">IF(ISNUMBER(Y414),TEXT(INDEX(회계장부!$C:$C,Y414,1),"#,###"),IF(Y414="월계",INDEX(월별누계!$B:$B,MATCH(출력월,월별누계!$A:$A,0),1),IF(Y414="누계",INDEX(월별누계!$D:$D,MATCH(출력월,월별누계!$A:$A,0),1),"")))</f>
        <v/>
      </c>
      <c r="L414" s="308"/>
      <c r="M414" s="308"/>
      <c r="N414" s="309"/>
      <c r="O414" s="310" t="str">
        <f ca="1">IF(ISNUMBER(Y414),TEXT(INDEX(회계장부!$D:$D,Y414,1),"#,####"),IF(Y414="월계",INDEX(월별누계!$C:$C,MATCH(출력월,월별누계!$A:$A,0),1),IF(Y414="누계",INDEX(월별누계!$E:$E,MATCH(출력월,월별누계!$A:$A,0),1),"")))</f>
        <v/>
      </c>
      <c r="P414" s="308"/>
      <c r="Q414" s="308"/>
      <c r="R414" s="309"/>
      <c r="S414" s="311" t="str">
        <f ca="1">IF(ISNUMBER(Y414),INDEX(회계장부!$E:$E,Y414,1),IF(Y414="월계","",IF(Y414="누계",INDEX(월별누계!$F:$F,MATCH(출력월,월별누계!$A:$A,0),1),"")))</f>
        <v/>
      </c>
      <c r="T414" s="311"/>
      <c r="U414" s="311"/>
      <c r="V414" s="310"/>
      <c r="W414" s="1">
        <v>409</v>
      </c>
      <c r="X414" s="1" t="str">
        <f ca="1">IFERROR(MATCH(W414,회계장부!$N:$N,0),"N/A")</f>
        <v>N/A</v>
      </c>
      <c r="Y414" s="1" t="str">
        <f t="shared" ca="1" si="13"/>
        <v>N/A</v>
      </c>
      <c r="Z414" s="1" t="str">
        <f t="shared" ca="1" si="12"/>
        <v>X</v>
      </c>
    </row>
    <row r="415" spans="1:26" ht="20.100000000000001" customHeight="1">
      <c r="A415" s="298" t="str">
        <f ca="1">IF(X415="N/A","",MONTH(INDEX(회계장부!$A:$A,X415,1)))</f>
        <v/>
      </c>
      <c r="B415" s="299" t="str">
        <f ca="1">IF(X415="N/A","",DAY(INDEX(회계장부!$A:$A,X415,1)))</f>
        <v/>
      </c>
      <c r="C415" s="325" t="str">
        <f ca="1">IF(ISNUMBER(Y415),INDEX(회계장부!$B:$B,Y415,1),IF(Y415="N/A","",Y415))</f>
        <v/>
      </c>
      <c r="D415" s="326"/>
      <c r="E415" s="326"/>
      <c r="F415" s="326"/>
      <c r="G415" s="326"/>
      <c r="H415" s="326"/>
      <c r="I415" s="326"/>
      <c r="J415" s="327"/>
      <c r="K415" s="307" t="str">
        <f ca="1">IF(ISNUMBER(Y415),TEXT(INDEX(회계장부!$C:$C,Y415,1),"#,###"),IF(Y415="월계",INDEX(월별누계!$B:$B,MATCH(출력월,월별누계!$A:$A,0),1),IF(Y415="누계",INDEX(월별누계!$D:$D,MATCH(출력월,월별누계!$A:$A,0),1),"")))</f>
        <v/>
      </c>
      <c r="L415" s="308"/>
      <c r="M415" s="308"/>
      <c r="N415" s="309"/>
      <c r="O415" s="310" t="str">
        <f ca="1">IF(ISNUMBER(Y415),TEXT(INDEX(회계장부!$D:$D,Y415,1),"#,####"),IF(Y415="월계",INDEX(월별누계!$C:$C,MATCH(출력월,월별누계!$A:$A,0),1),IF(Y415="누계",INDEX(월별누계!$E:$E,MATCH(출력월,월별누계!$A:$A,0),1),"")))</f>
        <v/>
      </c>
      <c r="P415" s="308"/>
      <c r="Q415" s="308"/>
      <c r="R415" s="309"/>
      <c r="S415" s="311" t="str">
        <f ca="1">IF(ISNUMBER(Y415),INDEX(회계장부!$E:$E,Y415,1),IF(Y415="월계","",IF(Y415="누계",INDEX(월별누계!$F:$F,MATCH(출력월,월별누계!$A:$A,0),1),"")))</f>
        <v/>
      </c>
      <c r="T415" s="311"/>
      <c r="U415" s="311"/>
      <c r="V415" s="310"/>
      <c r="W415" s="1">
        <v>410</v>
      </c>
      <c r="X415" s="1" t="str">
        <f ca="1">IFERROR(MATCH(W415,회계장부!$N:$N,0),"N/A")</f>
        <v>N/A</v>
      </c>
      <c r="Y415" s="1" t="str">
        <f t="shared" ca="1" si="13"/>
        <v>N/A</v>
      </c>
      <c r="Z415" s="1" t="str">
        <f t="shared" ca="1" si="12"/>
        <v>X</v>
      </c>
    </row>
    <row r="416" spans="1:26" ht="20.100000000000001" customHeight="1">
      <c r="A416" s="298" t="str">
        <f ca="1">IF(X416="N/A","",MONTH(INDEX(회계장부!$A:$A,X416,1)))</f>
        <v/>
      </c>
      <c r="B416" s="299" t="str">
        <f ca="1">IF(X416="N/A","",DAY(INDEX(회계장부!$A:$A,X416,1)))</f>
        <v/>
      </c>
      <c r="C416" s="325" t="str">
        <f ca="1">IF(ISNUMBER(Y416),INDEX(회계장부!$B:$B,Y416,1),IF(Y416="N/A","",Y416))</f>
        <v/>
      </c>
      <c r="D416" s="326"/>
      <c r="E416" s="326"/>
      <c r="F416" s="326"/>
      <c r="G416" s="326"/>
      <c r="H416" s="326"/>
      <c r="I416" s="326"/>
      <c r="J416" s="327"/>
      <c r="K416" s="307" t="str">
        <f ca="1">IF(ISNUMBER(Y416),TEXT(INDEX(회계장부!$C:$C,Y416,1),"#,###"),IF(Y416="월계",INDEX(월별누계!$B:$B,MATCH(출력월,월별누계!$A:$A,0),1),IF(Y416="누계",INDEX(월별누계!$D:$D,MATCH(출력월,월별누계!$A:$A,0),1),"")))</f>
        <v/>
      </c>
      <c r="L416" s="308"/>
      <c r="M416" s="308"/>
      <c r="N416" s="309"/>
      <c r="O416" s="310" t="str">
        <f ca="1">IF(ISNUMBER(Y416),TEXT(INDEX(회계장부!$D:$D,Y416,1),"#,####"),IF(Y416="월계",INDEX(월별누계!$C:$C,MATCH(출력월,월별누계!$A:$A,0),1),IF(Y416="누계",INDEX(월별누계!$E:$E,MATCH(출력월,월별누계!$A:$A,0),1),"")))</f>
        <v/>
      </c>
      <c r="P416" s="308"/>
      <c r="Q416" s="308"/>
      <c r="R416" s="309"/>
      <c r="S416" s="311" t="str">
        <f ca="1">IF(ISNUMBER(Y416),INDEX(회계장부!$E:$E,Y416,1),IF(Y416="월계","",IF(Y416="누계",INDEX(월별누계!$F:$F,MATCH(출력월,월별누계!$A:$A,0),1),"")))</f>
        <v/>
      </c>
      <c r="T416" s="311"/>
      <c r="U416" s="311"/>
      <c r="V416" s="310"/>
      <c r="W416" s="1">
        <v>411</v>
      </c>
      <c r="X416" s="1" t="str">
        <f ca="1">IFERROR(MATCH(W416,회계장부!$N:$N,0),"N/A")</f>
        <v>N/A</v>
      </c>
      <c r="Y416" s="1" t="str">
        <f t="shared" ca="1" si="13"/>
        <v>N/A</v>
      </c>
      <c r="Z416" s="1" t="str">
        <f t="shared" ca="1" si="12"/>
        <v>X</v>
      </c>
    </row>
    <row r="417" spans="1:26" ht="20.100000000000001" customHeight="1">
      <c r="A417" s="298" t="str">
        <f ca="1">IF(X417="N/A","",MONTH(INDEX(회계장부!$A:$A,X417,1)))</f>
        <v/>
      </c>
      <c r="B417" s="299" t="str">
        <f ca="1">IF(X417="N/A","",DAY(INDEX(회계장부!$A:$A,X417,1)))</f>
        <v/>
      </c>
      <c r="C417" s="325" t="str">
        <f ca="1">IF(ISNUMBER(Y417),INDEX(회계장부!$B:$B,Y417,1),IF(Y417="N/A","",Y417))</f>
        <v/>
      </c>
      <c r="D417" s="326"/>
      <c r="E417" s="326"/>
      <c r="F417" s="326"/>
      <c r="G417" s="326"/>
      <c r="H417" s="326"/>
      <c r="I417" s="326"/>
      <c r="J417" s="327"/>
      <c r="K417" s="307" t="str">
        <f ca="1">IF(ISNUMBER(Y417),TEXT(INDEX(회계장부!$C:$C,Y417,1),"#,###"),IF(Y417="월계",INDEX(월별누계!$B:$B,MATCH(출력월,월별누계!$A:$A,0),1),IF(Y417="누계",INDEX(월별누계!$D:$D,MATCH(출력월,월별누계!$A:$A,0),1),"")))</f>
        <v/>
      </c>
      <c r="L417" s="308"/>
      <c r="M417" s="308"/>
      <c r="N417" s="309"/>
      <c r="O417" s="310" t="str">
        <f ca="1">IF(ISNUMBER(Y417),TEXT(INDEX(회계장부!$D:$D,Y417,1),"#,####"),IF(Y417="월계",INDEX(월별누계!$C:$C,MATCH(출력월,월별누계!$A:$A,0),1),IF(Y417="누계",INDEX(월별누계!$E:$E,MATCH(출력월,월별누계!$A:$A,0),1),"")))</f>
        <v/>
      </c>
      <c r="P417" s="308"/>
      <c r="Q417" s="308"/>
      <c r="R417" s="309"/>
      <c r="S417" s="311" t="str">
        <f ca="1">IF(ISNUMBER(Y417),INDEX(회계장부!$E:$E,Y417,1),IF(Y417="월계","",IF(Y417="누계",INDEX(월별누계!$F:$F,MATCH(출력월,월별누계!$A:$A,0),1),"")))</f>
        <v/>
      </c>
      <c r="T417" s="311"/>
      <c r="U417" s="311"/>
      <c r="V417" s="310"/>
      <c r="W417" s="1">
        <v>412</v>
      </c>
      <c r="X417" s="1" t="str">
        <f ca="1">IFERROR(MATCH(W417,회계장부!$N:$N,0),"N/A")</f>
        <v>N/A</v>
      </c>
      <c r="Y417" s="1" t="str">
        <f t="shared" ca="1" si="13"/>
        <v>N/A</v>
      </c>
      <c r="Z417" s="1" t="str">
        <f t="shared" ca="1" si="12"/>
        <v>X</v>
      </c>
    </row>
    <row r="418" spans="1:26" ht="20.100000000000001" customHeight="1">
      <c r="A418" s="298" t="str">
        <f ca="1">IF(X418="N/A","",MONTH(INDEX(회계장부!$A:$A,X418,1)))</f>
        <v/>
      </c>
      <c r="B418" s="299" t="str">
        <f ca="1">IF(X418="N/A","",DAY(INDEX(회계장부!$A:$A,X418,1)))</f>
        <v/>
      </c>
      <c r="C418" s="325" t="str">
        <f ca="1">IF(ISNUMBER(Y418),INDEX(회계장부!$B:$B,Y418,1),IF(Y418="N/A","",Y418))</f>
        <v/>
      </c>
      <c r="D418" s="326"/>
      <c r="E418" s="326"/>
      <c r="F418" s="326"/>
      <c r="G418" s="326"/>
      <c r="H418" s="326"/>
      <c r="I418" s="326"/>
      <c r="J418" s="327"/>
      <c r="K418" s="307" t="str">
        <f ca="1">IF(ISNUMBER(Y418),TEXT(INDEX(회계장부!$C:$C,Y418,1),"#,###"),IF(Y418="월계",INDEX(월별누계!$B:$B,MATCH(출력월,월별누계!$A:$A,0),1),IF(Y418="누계",INDEX(월별누계!$D:$D,MATCH(출력월,월별누계!$A:$A,0),1),"")))</f>
        <v/>
      </c>
      <c r="L418" s="308"/>
      <c r="M418" s="308"/>
      <c r="N418" s="309"/>
      <c r="O418" s="310" t="str">
        <f ca="1">IF(ISNUMBER(Y418),TEXT(INDEX(회계장부!$D:$D,Y418,1),"#,####"),IF(Y418="월계",INDEX(월별누계!$C:$C,MATCH(출력월,월별누계!$A:$A,0),1),IF(Y418="누계",INDEX(월별누계!$E:$E,MATCH(출력월,월별누계!$A:$A,0),1),"")))</f>
        <v/>
      </c>
      <c r="P418" s="308"/>
      <c r="Q418" s="308"/>
      <c r="R418" s="309"/>
      <c r="S418" s="311" t="str">
        <f ca="1">IF(ISNUMBER(Y418),INDEX(회계장부!$E:$E,Y418,1),IF(Y418="월계","",IF(Y418="누계",INDEX(월별누계!$F:$F,MATCH(출력월,월별누계!$A:$A,0),1),"")))</f>
        <v/>
      </c>
      <c r="T418" s="311"/>
      <c r="U418" s="311"/>
      <c r="V418" s="310"/>
      <c r="W418" s="1">
        <v>413</v>
      </c>
      <c r="X418" s="1" t="str">
        <f ca="1">IFERROR(MATCH(W418,회계장부!$N:$N,0),"N/A")</f>
        <v>N/A</v>
      </c>
      <c r="Y418" s="1" t="str">
        <f t="shared" ca="1" si="13"/>
        <v>N/A</v>
      </c>
      <c r="Z418" s="1" t="str">
        <f t="shared" ca="1" si="12"/>
        <v>X</v>
      </c>
    </row>
    <row r="419" spans="1:26" ht="20.100000000000001" customHeight="1">
      <c r="A419" s="298" t="str">
        <f ca="1">IF(X419="N/A","",MONTH(INDEX(회계장부!$A:$A,X419,1)))</f>
        <v/>
      </c>
      <c r="B419" s="299" t="str">
        <f ca="1">IF(X419="N/A","",DAY(INDEX(회계장부!$A:$A,X419,1)))</f>
        <v/>
      </c>
      <c r="C419" s="325" t="str">
        <f ca="1">IF(ISNUMBER(Y419),INDEX(회계장부!$B:$B,Y419,1),IF(Y419="N/A","",Y419))</f>
        <v/>
      </c>
      <c r="D419" s="326"/>
      <c r="E419" s="326"/>
      <c r="F419" s="326"/>
      <c r="G419" s="326"/>
      <c r="H419" s="326"/>
      <c r="I419" s="326"/>
      <c r="J419" s="327"/>
      <c r="K419" s="307" t="str">
        <f ca="1">IF(ISNUMBER(Y419),TEXT(INDEX(회계장부!$C:$C,Y419,1),"#,###"),IF(Y419="월계",INDEX(월별누계!$B:$B,MATCH(출력월,월별누계!$A:$A,0),1),IF(Y419="누계",INDEX(월별누계!$D:$D,MATCH(출력월,월별누계!$A:$A,0),1),"")))</f>
        <v/>
      </c>
      <c r="L419" s="308"/>
      <c r="M419" s="308"/>
      <c r="N419" s="309"/>
      <c r="O419" s="310" t="str">
        <f ca="1">IF(ISNUMBER(Y419),TEXT(INDEX(회계장부!$D:$D,Y419,1),"#,####"),IF(Y419="월계",INDEX(월별누계!$C:$C,MATCH(출력월,월별누계!$A:$A,0),1),IF(Y419="누계",INDEX(월별누계!$E:$E,MATCH(출력월,월별누계!$A:$A,0),1),"")))</f>
        <v/>
      </c>
      <c r="P419" s="308"/>
      <c r="Q419" s="308"/>
      <c r="R419" s="309"/>
      <c r="S419" s="311" t="str">
        <f ca="1">IF(ISNUMBER(Y419),INDEX(회계장부!$E:$E,Y419,1),IF(Y419="월계","",IF(Y419="누계",INDEX(월별누계!$F:$F,MATCH(출력월,월별누계!$A:$A,0),1),"")))</f>
        <v/>
      </c>
      <c r="T419" s="311"/>
      <c r="U419" s="311"/>
      <c r="V419" s="310"/>
      <c r="W419" s="1">
        <v>414</v>
      </c>
      <c r="X419" s="1" t="str">
        <f ca="1">IFERROR(MATCH(W419,회계장부!$N:$N,0),"N/A")</f>
        <v>N/A</v>
      </c>
      <c r="Y419" s="1" t="str">
        <f t="shared" ca="1" si="13"/>
        <v>N/A</v>
      </c>
      <c r="Z419" s="1" t="str">
        <f t="shared" ca="1" si="12"/>
        <v>X</v>
      </c>
    </row>
    <row r="420" spans="1:26" ht="20.100000000000001" customHeight="1">
      <c r="A420" s="298" t="str">
        <f ca="1">IF(X420="N/A","",MONTH(INDEX(회계장부!$A:$A,X420,1)))</f>
        <v/>
      </c>
      <c r="B420" s="299" t="str">
        <f ca="1">IF(X420="N/A","",DAY(INDEX(회계장부!$A:$A,X420,1)))</f>
        <v/>
      </c>
      <c r="C420" s="325" t="str">
        <f ca="1">IF(ISNUMBER(Y420),INDEX(회계장부!$B:$B,Y420,1),IF(Y420="N/A","",Y420))</f>
        <v/>
      </c>
      <c r="D420" s="326"/>
      <c r="E420" s="326"/>
      <c r="F420" s="326"/>
      <c r="G420" s="326"/>
      <c r="H420" s="326"/>
      <c r="I420" s="326"/>
      <c r="J420" s="327"/>
      <c r="K420" s="307" t="str">
        <f ca="1">IF(ISNUMBER(Y420),TEXT(INDEX(회계장부!$C:$C,Y420,1),"#,###"),IF(Y420="월계",INDEX(월별누계!$B:$B,MATCH(출력월,월별누계!$A:$A,0),1),IF(Y420="누계",INDEX(월별누계!$D:$D,MATCH(출력월,월별누계!$A:$A,0),1),"")))</f>
        <v/>
      </c>
      <c r="L420" s="308"/>
      <c r="M420" s="308"/>
      <c r="N420" s="309"/>
      <c r="O420" s="310" t="str">
        <f ca="1">IF(ISNUMBER(Y420),TEXT(INDEX(회계장부!$D:$D,Y420,1),"#,####"),IF(Y420="월계",INDEX(월별누계!$C:$C,MATCH(출력월,월별누계!$A:$A,0),1),IF(Y420="누계",INDEX(월별누계!$E:$E,MATCH(출력월,월별누계!$A:$A,0),1),"")))</f>
        <v/>
      </c>
      <c r="P420" s="308"/>
      <c r="Q420" s="308"/>
      <c r="R420" s="309"/>
      <c r="S420" s="311" t="str">
        <f ca="1">IF(ISNUMBER(Y420),INDEX(회계장부!$E:$E,Y420,1),IF(Y420="월계","",IF(Y420="누계",INDEX(월별누계!$F:$F,MATCH(출력월,월별누계!$A:$A,0),1),"")))</f>
        <v/>
      </c>
      <c r="T420" s="311"/>
      <c r="U420" s="311"/>
      <c r="V420" s="310"/>
      <c r="W420" s="1">
        <v>415</v>
      </c>
      <c r="X420" s="1" t="str">
        <f ca="1">IFERROR(MATCH(W420,회계장부!$N:$N,0),"N/A")</f>
        <v>N/A</v>
      </c>
      <c r="Y420" s="1" t="str">
        <f t="shared" ca="1" si="13"/>
        <v>N/A</v>
      </c>
      <c r="Z420" s="1" t="str">
        <f t="shared" ca="1" si="12"/>
        <v>X</v>
      </c>
    </row>
    <row r="421" spans="1:26" ht="20.100000000000001" customHeight="1">
      <c r="A421" s="298" t="str">
        <f ca="1">IF(X421="N/A","",MONTH(INDEX(회계장부!$A:$A,X421,1)))</f>
        <v/>
      </c>
      <c r="B421" s="299" t="str">
        <f ca="1">IF(X421="N/A","",DAY(INDEX(회계장부!$A:$A,X421,1)))</f>
        <v/>
      </c>
      <c r="C421" s="325" t="str">
        <f ca="1">IF(ISNUMBER(Y421),INDEX(회계장부!$B:$B,Y421,1),IF(Y421="N/A","",Y421))</f>
        <v/>
      </c>
      <c r="D421" s="326"/>
      <c r="E421" s="326"/>
      <c r="F421" s="326"/>
      <c r="G421" s="326"/>
      <c r="H421" s="326"/>
      <c r="I421" s="326"/>
      <c r="J421" s="327"/>
      <c r="K421" s="307" t="str">
        <f ca="1">IF(ISNUMBER(Y421),TEXT(INDEX(회계장부!$C:$C,Y421,1),"#,###"),IF(Y421="월계",INDEX(월별누계!$B:$B,MATCH(출력월,월별누계!$A:$A,0),1),IF(Y421="누계",INDEX(월별누계!$D:$D,MATCH(출력월,월별누계!$A:$A,0),1),"")))</f>
        <v/>
      </c>
      <c r="L421" s="308"/>
      <c r="M421" s="308"/>
      <c r="N421" s="309"/>
      <c r="O421" s="310" t="str">
        <f ca="1">IF(ISNUMBER(Y421),TEXT(INDEX(회계장부!$D:$D,Y421,1),"#,####"),IF(Y421="월계",INDEX(월별누계!$C:$C,MATCH(출력월,월별누계!$A:$A,0),1),IF(Y421="누계",INDEX(월별누계!$E:$E,MATCH(출력월,월별누계!$A:$A,0),1),"")))</f>
        <v/>
      </c>
      <c r="P421" s="308"/>
      <c r="Q421" s="308"/>
      <c r="R421" s="309"/>
      <c r="S421" s="311" t="str">
        <f ca="1">IF(ISNUMBER(Y421),INDEX(회계장부!$E:$E,Y421,1),IF(Y421="월계","",IF(Y421="누계",INDEX(월별누계!$F:$F,MATCH(출력월,월별누계!$A:$A,0),1),"")))</f>
        <v/>
      </c>
      <c r="T421" s="311"/>
      <c r="U421" s="311"/>
      <c r="V421" s="310"/>
      <c r="W421" s="1">
        <v>416</v>
      </c>
      <c r="X421" s="1" t="str">
        <f ca="1">IFERROR(MATCH(W421,회계장부!$N:$N,0),"N/A")</f>
        <v>N/A</v>
      </c>
      <c r="Y421" s="1" t="str">
        <f t="shared" ca="1" si="13"/>
        <v>N/A</v>
      </c>
      <c r="Z421" s="1" t="str">
        <f t="shared" ca="1" si="12"/>
        <v>X</v>
      </c>
    </row>
    <row r="422" spans="1:26" ht="20.100000000000001" customHeight="1">
      <c r="A422" s="298" t="str">
        <f ca="1">IF(X422="N/A","",MONTH(INDEX(회계장부!$A:$A,X422,1)))</f>
        <v/>
      </c>
      <c r="B422" s="299" t="str">
        <f ca="1">IF(X422="N/A","",DAY(INDEX(회계장부!$A:$A,X422,1)))</f>
        <v/>
      </c>
      <c r="C422" s="325" t="str">
        <f ca="1">IF(ISNUMBER(Y422),INDEX(회계장부!$B:$B,Y422,1),IF(Y422="N/A","",Y422))</f>
        <v/>
      </c>
      <c r="D422" s="326"/>
      <c r="E422" s="326"/>
      <c r="F422" s="326"/>
      <c r="G422" s="326"/>
      <c r="H422" s="326"/>
      <c r="I422" s="326"/>
      <c r="J422" s="327"/>
      <c r="K422" s="307" t="str">
        <f ca="1">IF(ISNUMBER(Y422),TEXT(INDEX(회계장부!$C:$C,Y422,1),"#,###"),IF(Y422="월계",INDEX(월별누계!$B:$B,MATCH(출력월,월별누계!$A:$A,0),1),IF(Y422="누계",INDEX(월별누계!$D:$D,MATCH(출력월,월별누계!$A:$A,0),1),"")))</f>
        <v/>
      </c>
      <c r="L422" s="308"/>
      <c r="M422" s="308"/>
      <c r="N422" s="309"/>
      <c r="O422" s="310" t="str">
        <f ca="1">IF(ISNUMBER(Y422),TEXT(INDEX(회계장부!$D:$D,Y422,1),"#,####"),IF(Y422="월계",INDEX(월별누계!$C:$C,MATCH(출력월,월별누계!$A:$A,0),1),IF(Y422="누계",INDEX(월별누계!$E:$E,MATCH(출력월,월별누계!$A:$A,0),1),"")))</f>
        <v/>
      </c>
      <c r="P422" s="308"/>
      <c r="Q422" s="308"/>
      <c r="R422" s="309"/>
      <c r="S422" s="311" t="str">
        <f ca="1">IF(ISNUMBER(Y422),INDEX(회계장부!$E:$E,Y422,1),IF(Y422="월계","",IF(Y422="누계",INDEX(월별누계!$F:$F,MATCH(출력월,월별누계!$A:$A,0),1),"")))</f>
        <v/>
      </c>
      <c r="T422" s="311"/>
      <c r="U422" s="311"/>
      <c r="V422" s="310"/>
      <c r="W422" s="1">
        <v>417</v>
      </c>
      <c r="X422" s="1" t="str">
        <f ca="1">IFERROR(MATCH(W422,회계장부!$N:$N,0),"N/A")</f>
        <v>N/A</v>
      </c>
      <c r="Y422" s="1" t="str">
        <f t="shared" ca="1" si="13"/>
        <v>N/A</v>
      </c>
      <c r="Z422" s="1" t="str">
        <f t="shared" ca="1" si="12"/>
        <v>X</v>
      </c>
    </row>
    <row r="423" spans="1:26" ht="20.100000000000001" customHeight="1">
      <c r="A423" s="298" t="str">
        <f ca="1">IF(X423="N/A","",MONTH(INDEX(회계장부!$A:$A,X423,1)))</f>
        <v/>
      </c>
      <c r="B423" s="299" t="str">
        <f ca="1">IF(X423="N/A","",DAY(INDEX(회계장부!$A:$A,X423,1)))</f>
        <v/>
      </c>
      <c r="C423" s="325" t="str">
        <f ca="1">IF(ISNUMBER(Y423),INDEX(회계장부!$B:$B,Y423,1),IF(Y423="N/A","",Y423))</f>
        <v/>
      </c>
      <c r="D423" s="326"/>
      <c r="E423" s="326"/>
      <c r="F423" s="326"/>
      <c r="G423" s="326"/>
      <c r="H423" s="326"/>
      <c r="I423" s="326"/>
      <c r="J423" s="327"/>
      <c r="K423" s="307" t="str">
        <f ca="1">IF(ISNUMBER(Y423),TEXT(INDEX(회계장부!$C:$C,Y423,1),"#,###"),IF(Y423="월계",INDEX(월별누계!$B:$B,MATCH(출력월,월별누계!$A:$A,0),1),IF(Y423="누계",INDEX(월별누계!$D:$D,MATCH(출력월,월별누계!$A:$A,0),1),"")))</f>
        <v/>
      </c>
      <c r="L423" s="308"/>
      <c r="M423" s="308"/>
      <c r="N423" s="309"/>
      <c r="O423" s="310" t="str">
        <f ca="1">IF(ISNUMBER(Y423),TEXT(INDEX(회계장부!$D:$D,Y423,1),"#,####"),IF(Y423="월계",INDEX(월별누계!$C:$C,MATCH(출력월,월별누계!$A:$A,0),1),IF(Y423="누계",INDEX(월별누계!$E:$E,MATCH(출력월,월별누계!$A:$A,0),1),"")))</f>
        <v/>
      </c>
      <c r="P423" s="308"/>
      <c r="Q423" s="308"/>
      <c r="R423" s="309"/>
      <c r="S423" s="311" t="str">
        <f ca="1">IF(ISNUMBER(Y423),INDEX(회계장부!$E:$E,Y423,1),IF(Y423="월계","",IF(Y423="누계",INDEX(월별누계!$F:$F,MATCH(출력월,월별누계!$A:$A,0),1),"")))</f>
        <v/>
      </c>
      <c r="T423" s="311"/>
      <c r="U423" s="311"/>
      <c r="V423" s="310"/>
      <c r="W423" s="1">
        <v>418</v>
      </c>
      <c r="X423" s="1" t="str">
        <f ca="1">IFERROR(MATCH(W423,회계장부!$N:$N,0),"N/A")</f>
        <v>N/A</v>
      </c>
      <c r="Y423" s="1" t="str">
        <f t="shared" ca="1" si="13"/>
        <v>N/A</v>
      </c>
      <c r="Z423" s="1" t="str">
        <f t="shared" ca="1" si="12"/>
        <v>X</v>
      </c>
    </row>
    <row r="424" spans="1:26" ht="20.100000000000001" customHeight="1">
      <c r="A424" s="298" t="str">
        <f ca="1">IF(X424="N/A","",MONTH(INDEX(회계장부!$A:$A,X424,1)))</f>
        <v/>
      </c>
      <c r="B424" s="299" t="str">
        <f ca="1">IF(X424="N/A","",DAY(INDEX(회계장부!$A:$A,X424,1)))</f>
        <v/>
      </c>
      <c r="C424" s="325" t="str">
        <f ca="1">IF(ISNUMBER(Y424),INDEX(회계장부!$B:$B,Y424,1),IF(Y424="N/A","",Y424))</f>
        <v/>
      </c>
      <c r="D424" s="326"/>
      <c r="E424" s="326"/>
      <c r="F424" s="326"/>
      <c r="G424" s="326"/>
      <c r="H424" s="326"/>
      <c r="I424" s="326"/>
      <c r="J424" s="327"/>
      <c r="K424" s="307" t="str">
        <f ca="1">IF(ISNUMBER(Y424),TEXT(INDEX(회계장부!$C:$C,Y424,1),"#,###"),IF(Y424="월계",INDEX(월별누계!$B:$B,MATCH(출력월,월별누계!$A:$A,0),1),IF(Y424="누계",INDEX(월별누계!$D:$D,MATCH(출력월,월별누계!$A:$A,0),1),"")))</f>
        <v/>
      </c>
      <c r="L424" s="308"/>
      <c r="M424" s="308"/>
      <c r="N424" s="309"/>
      <c r="O424" s="310" t="str">
        <f ca="1">IF(ISNUMBER(Y424),TEXT(INDEX(회계장부!$D:$D,Y424,1),"#,####"),IF(Y424="월계",INDEX(월별누계!$C:$C,MATCH(출력월,월별누계!$A:$A,0),1),IF(Y424="누계",INDEX(월별누계!$E:$E,MATCH(출력월,월별누계!$A:$A,0),1),"")))</f>
        <v/>
      </c>
      <c r="P424" s="308"/>
      <c r="Q424" s="308"/>
      <c r="R424" s="309"/>
      <c r="S424" s="311" t="str">
        <f ca="1">IF(ISNUMBER(Y424),INDEX(회계장부!$E:$E,Y424,1),IF(Y424="월계","",IF(Y424="누계",INDEX(월별누계!$F:$F,MATCH(출력월,월별누계!$A:$A,0),1),"")))</f>
        <v/>
      </c>
      <c r="T424" s="311"/>
      <c r="U424" s="311"/>
      <c r="V424" s="310"/>
      <c r="W424" s="1">
        <v>419</v>
      </c>
      <c r="X424" s="1" t="str">
        <f ca="1">IFERROR(MATCH(W424,회계장부!$N:$N,0),"N/A")</f>
        <v>N/A</v>
      </c>
      <c r="Y424" s="1" t="str">
        <f t="shared" ca="1" si="13"/>
        <v>N/A</v>
      </c>
      <c r="Z424" s="1" t="str">
        <f t="shared" ca="1" si="12"/>
        <v>X</v>
      </c>
    </row>
    <row r="425" spans="1:26" ht="20.100000000000001" customHeight="1">
      <c r="A425" s="298" t="str">
        <f ca="1">IF(X425="N/A","",MONTH(INDEX(회계장부!$A:$A,X425,1)))</f>
        <v/>
      </c>
      <c r="B425" s="299" t="str">
        <f ca="1">IF(X425="N/A","",DAY(INDEX(회계장부!$A:$A,X425,1)))</f>
        <v/>
      </c>
      <c r="C425" s="325" t="str">
        <f ca="1">IF(ISNUMBER(Y425),INDEX(회계장부!$B:$B,Y425,1),IF(Y425="N/A","",Y425))</f>
        <v/>
      </c>
      <c r="D425" s="326"/>
      <c r="E425" s="326"/>
      <c r="F425" s="326"/>
      <c r="G425" s="326"/>
      <c r="H425" s="326"/>
      <c r="I425" s="326"/>
      <c r="J425" s="327"/>
      <c r="K425" s="307" t="str">
        <f ca="1">IF(ISNUMBER(Y425),TEXT(INDEX(회계장부!$C:$C,Y425,1),"#,###"),IF(Y425="월계",INDEX(월별누계!$B:$B,MATCH(출력월,월별누계!$A:$A,0),1),IF(Y425="누계",INDEX(월별누계!$D:$D,MATCH(출력월,월별누계!$A:$A,0),1),"")))</f>
        <v/>
      </c>
      <c r="L425" s="308"/>
      <c r="M425" s="308"/>
      <c r="N425" s="309"/>
      <c r="O425" s="310" t="str">
        <f ca="1">IF(ISNUMBER(Y425),TEXT(INDEX(회계장부!$D:$D,Y425,1),"#,####"),IF(Y425="월계",INDEX(월별누계!$C:$C,MATCH(출력월,월별누계!$A:$A,0),1),IF(Y425="누계",INDEX(월별누계!$E:$E,MATCH(출력월,월별누계!$A:$A,0),1),"")))</f>
        <v/>
      </c>
      <c r="P425" s="308"/>
      <c r="Q425" s="308"/>
      <c r="R425" s="309"/>
      <c r="S425" s="311" t="str">
        <f ca="1">IF(ISNUMBER(Y425),INDEX(회계장부!$E:$E,Y425,1),IF(Y425="월계","",IF(Y425="누계",INDEX(월별누계!$F:$F,MATCH(출력월,월별누계!$A:$A,0),1),"")))</f>
        <v/>
      </c>
      <c r="T425" s="311"/>
      <c r="U425" s="311"/>
      <c r="V425" s="310"/>
      <c r="W425" s="1">
        <v>420</v>
      </c>
      <c r="X425" s="1" t="str">
        <f ca="1">IFERROR(MATCH(W425,회계장부!$N:$N,0),"N/A")</f>
        <v>N/A</v>
      </c>
      <c r="Y425" s="1" t="str">
        <f t="shared" ca="1" si="13"/>
        <v>N/A</v>
      </c>
      <c r="Z425" s="1" t="str">
        <f t="shared" ca="1" si="12"/>
        <v>X</v>
      </c>
    </row>
    <row r="426" spans="1:26" ht="20.100000000000001" customHeight="1">
      <c r="A426" s="298" t="str">
        <f ca="1">IF(X426="N/A","",MONTH(INDEX(회계장부!$A:$A,X426,1)))</f>
        <v/>
      </c>
      <c r="B426" s="299" t="str">
        <f ca="1">IF(X426="N/A","",DAY(INDEX(회계장부!$A:$A,X426,1)))</f>
        <v/>
      </c>
      <c r="C426" s="325" t="str">
        <f ca="1">IF(ISNUMBER(Y426),INDEX(회계장부!$B:$B,Y426,1),IF(Y426="N/A","",Y426))</f>
        <v/>
      </c>
      <c r="D426" s="326"/>
      <c r="E426" s="326"/>
      <c r="F426" s="326"/>
      <c r="G426" s="326"/>
      <c r="H426" s="326"/>
      <c r="I426" s="326"/>
      <c r="J426" s="327"/>
      <c r="K426" s="307" t="str">
        <f ca="1">IF(ISNUMBER(Y426),TEXT(INDEX(회계장부!$C:$C,Y426,1),"#,###"),IF(Y426="월계",INDEX(월별누계!$B:$B,MATCH(출력월,월별누계!$A:$A,0),1),IF(Y426="누계",INDEX(월별누계!$D:$D,MATCH(출력월,월별누계!$A:$A,0),1),"")))</f>
        <v/>
      </c>
      <c r="L426" s="308"/>
      <c r="M426" s="308"/>
      <c r="N426" s="309"/>
      <c r="O426" s="310" t="str">
        <f ca="1">IF(ISNUMBER(Y426),TEXT(INDEX(회계장부!$D:$D,Y426,1),"#,####"),IF(Y426="월계",INDEX(월별누계!$C:$C,MATCH(출력월,월별누계!$A:$A,0),1),IF(Y426="누계",INDEX(월별누계!$E:$E,MATCH(출력월,월별누계!$A:$A,0),1),"")))</f>
        <v/>
      </c>
      <c r="P426" s="308"/>
      <c r="Q426" s="308"/>
      <c r="R426" s="309"/>
      <c r="S426" s="311" t="str">
        <f ca="1">IF(ISNUMBER(Y426),INDEX(회계장부!$E:$E,Y426,1),IF(Y426="월계","",IF(Y426="누계",INDEX(월별누계!$F:$F,MATCH(출력월,월별누계!$A:$A,0),1),"")))</f>
        <v/>
      </c>
      <c r="T426" s="311"/>
      <c r="U426" s="311"/>
      <c r="V426" s="310"/>
      <c r="W426" s="1">
        <v>421</v>
      </c>
      <c r="X426" s="1" t="str">
        <f ca="1">IFERROR(MATCH(W426,회계장부!$N:$N,0),"N/A")</f>
        <v>N/A</v>
      </c>
      <c r="Y426" s="1" t="str">
        <f t="shared" ca="1" si="13"/>
        <v>N/A</v>
      </c>
      <c r="Z426" s="1" t="str">
        <f t="shared" ca="1" si="12"/>
        <v>X</v>
      </c>
    </row>
    <row r="427" spans="1:26" ht="20.100000000000001" customHeight="1">
      <c r="A427" s="298" t="str">
        <f ca="1">IF(X427="N/A","",MONTH(INDEX(회계장부!$A:$A,X427,1)))</f>
        <v/>
      </c>
      <c r="B427" s="299" t="str">
        <f ca="1">IF(X427="N/A","",DAY(INDEX(회계장부!$A:$A,X427,1)))</f>
        <v/>
      </c>
      <c r="C427" s="325" t="str">
        <f ca="1">IF(ISNUMBER(Y427),INDEX(회계장부!$B:$B,Y427,1),IF(Y427="N/A","",Y427))</f>
        <v/>
      </c>
      <c r="D427" s="326"/>
      <c r="E427" s="326"/>
      <c r="F427" s="326"/>
      <c r="G427" s="326"/>
      <c r="H427" s="326"/>
      <c r="I427" s="326"/>
      <c r="J427" s="327"/>
      <c r="K427" s="307" t="str">
        <f ca="1">IF(ISNUMBER(Y427),TEXT(INDEX(회계장부!$C:$C,Y427,1),"#,###"),IF(Y427="월계",INDEX(월별누계!$B:$B,MATCH(출력월,월별누계!$A:$A,0),1),IF(Y427="누계",INDEX(월별누계!$D:$D,MATCH(출력월,월별누계!$A:$A,0),1),"")))</f>
        <v/>
      </c>
      <c r="L427" s="308"/>
      <c r="M427" s="308"/>
      <c r="N427" s="309"/>
      <c r="O427" s="310" t="str">
        <f ca="1">IF(ISNUMBER(Y427),TEXT(INDEX(회계장부!$D:$D,Y427,1),"#,####"),IF(Y427="월계",INDEX(월별누계!$C:$C,MATCH(출력월,월별누계!$A:$A,0),1),IF(Y427="누계",INDEX(월별누계!$E:$E,MATCH(출력월,월별누계!$A:$A,0),1),"")))</f>
        <v/>
      </c>
      <c r="P427" s="308"/>
      <c r="Q427" s="308"/>
      <c r="R427" s="309"/>
      <c r="S427" s="311" t="str">
        <f ca="1">IF(ISNUMBER(Y427),INDEX(회계장부!$E:$E,Y427,1),IF(Y427="월계","",IF(Y427="누계",INDEX(월별누계!$F:$F,MATCH(출력월,월별누계!$A:$A,0),1),"")))</f>
        <v/>
      </c>
      <c r="T427" s="311"/>
      <c r="U427" s="311"/>
      <c r="V427" s="310"/>
      <c r="W427" s="1">
        <v>422</v>
      </c>
      <c r="X427" s="1" t="str">
        <f ca="1">IFERROR(MATCH(W427,회계장부!$N:$N,0),"N/A")</f>
        <v>N/A</v>
      </c>
      <c r="Y427" s="1" t="str">
        <f t="shared" ca="1" si="13"/>
        <v>N/A</v>
      </c>
      <c r="Z427" s="1" t="str">
        <f t="shared" ca="1" si="12"/>
        <v>X</v>
      </c>
    </row>
    <row r="428" spans="1:26" ht="20.100000000000001" customHeight="1">
      <c r="A428" s="298" t="str">
        <f ca="1">IF(X428="N/A","",MONTH(INDEX(회계장부!$A:$A,X428,1)))</f>
        <v/>
      </c>
      <c r="B428" s="299" t="str">
        <f ca="1">IF(X428="N/A","",DAY(INDEX(회계장부!$A:$A,X428,1)))</f>
        <v/>
      </c>
      <c r="C428" s="325" t="str">
        <f ca="1">IF(ISNUMBER(Y428),INDEX(회계장부!$B:$B,Y428,1),IF(Y428="N/A","",Y428))</f>
        <v/>
      </c>
      <c r="D428" s="326"/>
      <c r="E428" s="326"/>
      <c r="F428" s="326"/>
      <c r="G428" s="326"/>
      <c r="H428" s="326"/>
      <c r="I428" s="326"/>
      <c r="J428" s="327"/>
      <c r="K428" s="307" t="str">
        <f ca="1">IF(ISNUMBER(Y428),TEXT(INDEX(회계장부!$C:$C,Y428,1),"#,###"),IF(Y428="월계",INDEX(월별누계!$B:$B,MATCH(출력월,월별누계!$A:$A,0),1),IF(Y428="누계",INDEX(월별누계!$D:$D,MATCH(출력월,월별누계!$A:$A,0),1),"")))</f>
        <v/>
      </c>
      <c r="L428" s="308"/>
      <c r="M428" s="308"/>
      <c r="N428" s="309"/>
      <c r="O428" s="310" t="str">
        <f ca="1">IF(ISNUMBER(Y428),TEXT(INDEX(회계장부!$D:$D,Y428,1),"#,####"),IF(Y428="월계",INDEX(월별누계!$C:$C,MATCH(출력월,월별누계!$A:$A,0),1),IF(Y428="누계",INDEX(월별누계!$E:$E,MATCH(출력월,월별누계!$A:$A,0),1),"")))</f>
        <v/>
      </c>
      <c r="P428" s="308"/>
      <c r="Q428" s="308"/>
      <c r="R428" s="309"/>
      <c r="S428" s="311" t="str">
        <f ca="1">IF(ISNUMBER(Y428),INDEX(회계장부!$E:$E,Y428,1),IF(Y428="월계","",IF(Y428="누계",INDEX(월별누계!$F:$F,MATCH(출력월,월별누계!$A:$A,0),1),"")))</f>
        <v/>
      </c>
      <c r="T428" s="311"/>
      <c r="U428" s="311"/>
      <c r="V428" s="310"/>
      <c r="W428" s="1">
        <v>423</v>
      </c>
      <c r="X428" s="1" t="str">
        <f ca="1">IFERROR(MATCH(W428,회계장부!$N:$N,0),"N/A")</f>
        <v>N/A</v>
      </c>
      <c r="Y428" s="1" t="str">
        <f t="shared" ca="1" si="13"/>
        <v>N/A</v>
      </c>
      <c r="Z428" s="1" t="str">
        <f t="shared" ca="1" si="12"/>
        <v>X</v>
      </c>
    </row>
    <row r="429" spans="1:26" ht="20.100000000000001" customHeight="1">
      <c r="A429" s="298" t="str">
        <f ca="1">IF(X429="N/A","",MONTH(INDEX(회계장부!$A:$A,X429,1)))</f>
        <v/>
      </c>
      <c r="B429" s="299" t="str">
        <f ca="1">IF(X429="N/A","",DAY(INDEX(회계장부!$A:$A,X429,1)))</f>
        <v/>
      </c>
      <c r="C429" s="325" t="str">
        <f ca="1">IF(ISNUMBER(Y429),INDEX(회계장부!$B:$B,Y429,1),IF(Y429="N/A","",Y429))</f>
        <v/>
      </c>
      <c r="D429" s="326"/>
      <c r="E429" s="326"/>
      <c r="F429" s="326"/>
      <c r="G429" s="326"/>
      <c r="H429" s="326"/>
      <c r="I429" s="326"/>
      <c r="J429" s="327"/>
      <c r="K429" s="307" t="str">
        <f ca="1">IF(ISNUMBER(Y429),TEXT(INDEX(회계장부!$C:$C,Y429,1),"#,###"),IF(Y429="월계",INDEX(월별누계!$B:$B,MATCH(출력월,월별누계!$A:$A,0),1),IF(Y429="누계",INDEX(월별누계!$D:$D,MATCH(출력월,월별누계!$A:$A,0),1),"")))</f>
        <v/>
      </c>
      <c r="L429" s="308"/>
      <c r="M429" s="308"/>
      <c r="N429" s="309"/>
      <c r="O429" s="310" t="str">
        <f ca="1">IF(ISNUMBER(Y429),TEXT(INDEX(회계장부!$D:$D,Y429,1),"#,####"),IF(Y429="월계",INDEX(월별누계!$C:$C,MATCH(출력월,월별누계!$A:$A,0),1),IF(Y429="누계",INDEX(월별누계!$E:$E,MATCH(출력월,월별누계!$A:$A,0),1),"")))</f>
        <v/>
      </c>
      <c r="P429" s="308"/>
      <c r="Q429" s="308"/>
      <c r="R429" s="309"/>
      <c r="S429" s="311" t="str">
        <f ca="1">IF(ISNUMBER(Y429),INDEX(회계장부!$E:$E,Y429,1),IF(Y429="월계","",IF(Y429="누계",INDEX(월별누계!$F:$F,MATCH(출력월,월별누계!$A:$A,0),1),"")))</f>
        <v/>
      </c>
      <c r="T429" s="311"/>
      <c r="U429" s="311"/>
      <c r="V429" s="310"/>
      <c r="W429" s="1">
        <v>424</v>
      </c>
      <c r="X429" s="1" t="str">
        <f ca="1">IFERROR(MATCH(W429,회계장부!$N:$N,0),"N/A")</f>
        <v>N/A</v>
      </c>
      <c r="Y429" s="1" t="str">
        <f t="shared" ca="1" si="13"/>
        <v>N/A</v>
      </c>
      <c r="Z429" s="1" t="str">
        <f t="shared" ca="1" si="12"/>
        <v>X</v>
      </c>
    </row>
    <row r="430" spans="1:26" ht="20.100000000000001" customHeight="1">
      <c r="A430" s="298" t="str">
        <f ca="1">IF(X430="N/A","",MONTH(INDEX(회계장부!$A:$A,X430,1)))</f>
        <v/>
      </c>
      <c r="B430" s="299" t="str">
        <f ca="1">IF(X430="N/A","",DAY(INDEX(회계장부!$A:$A,X430,1)))</f>
        <v/>
      </c>
      <c r="C430" s="325" t="str">
        <f ca="1">IF(ISNUMBER(Y430),INDEX(회계장부!$B:$B,Y430,1),IF(Y430="N/A","",Y430))</f>
        <v/>
      </c>
      <c r="D430" s="326"/>
      <c r="E430" s="326"/>
      <c r="F430" s="326"/>
      <c r="G430" s="326"/>
      <c r="H430" s="326"/>
      <c r="I430" s="326"/>
      <c r="J430" s="327"/>
      <c r="K430" s="307" t="str">
        <f ca="1">IF(ISNUMBER(Y430),TEXT(INDEX(회계장부!$C:$C,Y430,1),"#,###"),IF(Y430="월계",INDEX(월별누계!$B:$B,MATCH(출력월,월별누계!$A:$A,0),1),IF(Y430="누계",INDEX(월별누계!$D:$D,MATCH(출력월,월별누계!$A:$A,0),1),"")))</f>
        <v/>
      </c>
      <c r="L430" s="308"/>
      <c r="M430" s="308"/>
      <c r="N430" s="309"/>
      <c r="O430" s="310" t="str">
        <f ca="1">IF(ISNUMBER(Y430),TEXT(INDEX(회계장부!$D:$D,Y430,1),"#,####"),IF(Y430="월계",INDEX(월별누계!$C:$C,MATCH(출력월,월별누계!$A:$A,0),1),IF(Y430="누계",INDEX(월별누계!$E:$E,MATCH(출력월,월별누계!$A:$A,0),1),"")))</f>
        <v/>
      </c>
      <c r="P430" s="308"/>
      <c r="Q430" s="308"/>
      <c r="R430" s="309"/>
      <c r="S430" s="311" t="str">
        <f ca="1">IF(ISNUMBER(Y430),INDEX(회계장부!$E:$E,Y430,1),IF(Y430="월계","",IF(Y430="누계",INDEX(월별누계!$F:$F,MATCH(출력월,월별누계!$A:$A,0),1),"")))</f>
        <v/>
      </c>
      <c r="T430" s="311"/>
      <c r="U430" s="311"/>
      <c r="V430" s="310"/>
      <c r="W430" s="1">
        <v>425</v>
      </c>
      <c r="X430" s="1" t="str">
        <f ca="1">IFERROR(MATCH(W430,회계장부!$N:$N,0),"N/A")</f>
        <v>N/A</v>
      </c>
      <c r="Y430" s="1" t="str">
        <f t="shared" ca="1" si="13"/>
        <v>N/A</v>
      </c>
      <c r="Z430" s="1" t="str">
        <f t="shared" ca="1" si="12"/>
        <v>X</v>
      </c>
    </row>
    <row r="431" spans="1:26" ht="20.100000000000001" customHeight="1">
      <c r="A431" s="298" t="str">
        <f ca="1">IF(X431="N/A","",MONTH(INDEX(회계장부!$A:$A,X431,1)))</f>
        <v/>
      </c>
      <c r="B431" s="299" t="str">
        <f ca="1">IF(X431="N/A","",DAY(INDEX(회계장부!$A:$A,X431,1)))</f>
        <v/>
      </c>
      <c r="C431" s="325" t="str">
        <f ca="1">IF(ISNUMBER(Y431),INDEX(회계장부!$B:$B,Y431,1),IF(Y431="N/A","",Y431))</f>
        <v/>
      </c>
      <c r="D431" s="326"/>
      <c r="E431" s="326"/>
      <c r="F431" s="326"/>
      <c r="G431" s="326"/>
      <c r="H431" s="326"/>
      <c r="I431" s="326"/>
      <c r="J431" s="327"/>
      <c r="K431" s="307" t="str">
        <f ca="1">IF(ISNUMBER(Y431),TEXT(INDEX(회계장부!$C:$C,Y431,1),"#,###"),IF(Y431="월계",INDEX(월별누계!$B:$B,MATCH(출력월,월별누계!$A:$A,0),1),IF(Y431="누계",INDEX(월별누계!$D:$D,MATCH(출력월,월별누계!$A:$A,0),1),"")))</f>
        <v/>
      </c>
      <c r="L431" s="308"/>
      <c r="M431" s="308"/>
      <c r="N431" s="309"/>
      <c r="O431" s="310" t="str">
        <f ca="1">IF(ISNUMBER(Y431),TEXT(INDEX(회계장부!$D:$D,Y431,1),"#,####"),IF(Y431="월계",INDEX(월별누계!$C:$C,MATCH(출력월,월별누계!$A:$A,0),1),IF(Y431="누계",INDEX(월별누계!$E:$E,MATCH(출력월,월별누계!$A:$A,0),1),"")))</f>
        <v/>
      </c>
      <c r="P431" s="308"/>
      <c r="Q431" s="308"/>
      <c r="R431" s="309"/>
      <c r="S431" s="311" t="str">
        <f ca="1">IF(ISNUMBER(Y431),INDEX(회계장부!$E:$E,Y431,1),IF(Y431="월계","",IF(Y431="누계",INDEX(월별누계!$F:$F,MATCH(출력월,월별누계!$A:$A,0),1),"")))</f>
        <v/>
      </c>
      <c r="T431" s="311"/>
      <c r="U431" s="311"/>
      <c r="V431" s="310"/>
      <c r="W431" s="1">
        <v>426</v>
      </c>
      <c r="X431" s="1" t="str">
        <f ca="1">IFERROR(MATCH(W431,회계장부!$N:$N,0),"N/A")</f>
        <v>N/A</v>
      </c>
      <c r="Y431" s="1" t="str">
        <f t="shared" ca="1" si="13"/>
        <v>N/A</v>
      </c>
      <c r="Z431" s="1" t="str">
        <f t="shared" ca="1" si="12"/>
        <v>X</v>
      </c>
    </row>
    <row r="432" spans="1:26" ht="20.100000000000001" customHeight="1">
      <c r="A432" s="298" t="str">
        <f ca="1">IF(X432="N/A","",MONTH(INDEX(회계장부!$A:$A,X432,1)))</f>
        <v/>
      </c>
      <c r="B432" s="299" t="str">
        <f ca="1">IF(X432="N/A","",DAY(INDEX(회계장부!$A:$A,X432,1)))</f>
        <v/>
      </c>
      <c r="C432" s="325" t="str">
        <f ca="1">IF(ISNUMBER(Y432),INDEX(회계장부!$B:$B,Y432,1),IF(Y432="N/A","",Y432))</f>
        <v/>
      </c>
      <c r="D432" s="326"/>
      <c r="E432" s="326"/>
      <c r="F432" s="326"/>
      <c r="G432" s="326"/>
      <c r="H432" s="326"/>
      <c r="I432" s="326"/>
      <c r="J432" s="327"/>
      <c r="K432" s="307" t="str">
        <f ca="1">IF(ISNUMBER(Y432),TEXT(INDEX(회계장부!$C:$C,Y432,1),"#,###"),IF(Y432="월계",INDEX(월별누계!$B:$B,MATCH(출력월,월별누계!$A:$A,0),1),IF(Y432="누계",INDEX(월별누계!$D:$D,MATCH(출력월,월별누계!$A:$A,0),1),"")))</f>
        <v/>
      </c>
      <c r="L432" s="308"/>
      <c r="M432" s="308"/>
      <c r="N432" s="309"/>
      <c r="O432" s="310" t="str">
        <f ca="1">IF(ISNUMBER(Y432),TEXT(INDEX(회계장부!$D:$D,Y432,1),"#,####"),IF(Y432="월계",INDEX(월별누계!$C:$C,MATCH(출력월,월별누계!$A:$A,0),1),IF(Y432="누계",INDEX(월별누계!$E:$E,MATCH(출력월,월별누계!$A:$A,0),1),"")))</f>
        <v/>
      </c>
      <c r="P432" s="308"/>
      <c r="Q432" s="308"/>
      <c r="R432" s="309"/>
      <c r="S432" s="311" t="str">
        <f ca="1">IF(ISNUMBER(Y432),INDEX(회계장부!$E:$E,Y432,1),IF(Y432="월계","",IF(Y432="누계",INDEX(월별누계!$F:$F,MATCH(출력월,월별누계!$A:$A,0),1),"")))</f>
        <v/>
      </c>
      <c r="T432" s="311"/>
      <c r="U432" s="311"/>
      <c r="V432" s="310"/>
      <c r="W432" s="1">
        <v>427</v>
      </c>
      <c r="X432" s="1" t="str">
        <f ca="1">IFERROR(MATCH(W432,회계장부!$N:$N,0),"N/A")</f>
        <v>N/A</v>
      </c>
      <c r="Y432" s="1" t="str">
        <f t="shared" ca="1" si="13"/>
        <v>N/A</v>
      </c>
      <c r="Z432" s="1" t="str">
        <f t="shared" ca="1" si="12"/>
        <v>X</v>
      </c>
    </row>
    <row r="433" spans="1:26" ht="20.100000000000001" customHeight="1">
      <c r="A433" s="298" t="str">
        <f ca="1">IF(X433="N/A","",MONTH(INDEX(회계장부!$A:$A,X433,1)))</f>
        <v/>
      </c>
      <c r="B433" s="299" t="str">
        <f ca="1">IF(X433="N/A","",DAY(INDEX(회계장부!$A:$A,X433,1)))</f>
        <v/>
      </c>
      <c r="C433" s="325" t="str">
        <f ca="1">IF(ISNUMBER(Y433),INDEX(회계장부!$B:$B,Y433,1),IF(Y433="N/A","",Y433))</f>
        <v/>
      </c>
      <c r="D433" s="326"/>
      <c r="E433" s="326"/>
      <c r="F433" s="326"/>
      <c r="G433" s="326"/>
      <c r="H433" s="326"/>
      <c r="I433" s="326"/>
      <c r="J433" s="327"/>
      <c r="K433" s="307" t="str">
        <f ca="1">IF(ISNUMBER(Y433),TEXT(INDEX(회계장부!$C:$C,Y433,1),"#,###"),IF(Y433="월계",INDEX(월별누계!$B:$B,MATCH(출력월,월별누계!$A:$A,0),1),IF(Y433="누계",INDEX(월별누계!$D:$D,MATCH(출력월,월별누계!$A:$A,0),1),"")))</f>
        <v/>
      </c>
      <c r="L433" s="308"/>
      <c r="M433" s="308"/>
      <c r="N433" s="309"/>
      <c r="O433" s="310" t="str">
        <f ca="1">IF(ISNUMBER(Y433),TEXT(INDEX(회계장부!$D:$D,Y433,1),"#,####"),IF(Y433="월계",INDEX(월별누계!$C:$C,MATCH(출력월,월별누계!$A:$A,0),1),IF(Y433="누계",INDEX(월별누계!$E:$E,MATCH(출력월,월별누계!$A:$A,0),1),"")))</f>
        <v/>
      </c>
      <c r="P433" s="308"/>
      <c r="Q433" s="308"/>
      <c r="R433" s="309"/>
      <c r="S433" s="311" t="str">
        <f ca="1">IF(ISNUMBER(Y433),INDEX(회계장부!$E:$E,Y433,1),IF(Y433="월계","",IF(Y433="누계",INDEX(월별누계!$F:$F,MATCH(출력월,월별누계!$A:$A,0),1),"")))</f>
        <v/>
      </c>
      <c r="T433" s="311"/>
      <c r="U433" s="311"/>
      <c r="V433" s="310"/>
      <c r="W433" s="1">
        <v>428</v>
      </c>
      <c r="X433" s="1" t="str">
        <f ca="1">IFERROR(MATCH(W433,회계장부!$N:$N,0),"N/A")</f>
        <v>N/A</v>
      </c>
      <c r="Y433" s="1" t="str">
        <f t="shared" ca="1" si="13"/>
        <v>N/A</v>
      </c>
      <c r="Z433" s="1" t="str">
        <f t="shared" ca="1" si="12"/>
        <v>X</v>
      </c>
    </row>
    <row r="434" spans="1:26" ht="20.100000000000001" customHeight="1">
      <c r="A434" s="298" t="str">
        <f ca="1">IF(X434="N/A","",MONTH(INDEX(회계장부!$A:$A,X434,1)))</f>
        <v/>
      </c>
      <c r="B434" s="299" t="str">
        <f ca="1">IF(X434="N/A","",DAY(INDEX(회계장부!$A:$A,X434,1)))</f>
        <v/>
      </c>
      <c r="C434" s="325" t="str">
        <f ca="1">IF(ISNUMBER(Y434),INDEX(회계장부!$B:$B,Y434,1),IF(Y434="N/A","",Y434))</f>
        <v/>
      </c>
      <c r="D434" s="326"/>
      <c r="E434" s="326"/>
      <c r="F434" s="326"/>
      <c r="G434" s="326"/>
      <c r="H434" s="326"/>
      <c r="I434" s="326"/>
      <c r="J434" s="327"/>
      <c r="K434" s="307" t="str">
        <f ca="1">IF(ISNUMBER(Y434),TEXT(INDEX(회계장부!$C:$C,Y434,1),"#,###"),IF(Y434="월계",INDEX(월별누계!$B:$B,MATCH(출력월,월별누계!$A:$A,0),1),IF(Y434="누계",INDEX(월별누계!$D:$D,MATCH(출력월,월별누계!$A:$A,0),1),"")))</f>
        <v/>
      </c>
      <c r="L434" s="308"/>
      <c r="M434" s="308"/>
      <c r="N434" s="309"/>
      <c r="O434" s="310" t="str">
        <f ca="1">IF(ISNUMBER(Y434),TEXT(INDEX(회계장부!$D:$D,Y434,1),"#,####"),IF(Y434="월계",INDEX(월별누계!$C:$C,MATCH(출력월,월별누계!$A:$A,0),1),IF(Y434="누계",INDEX(월별누계!$E:$E,MATCH(출력월,월별누계!$A:$A,0),1),"")))</f>
        <v/>
      </c>
      <c r="P434" s="308"/>
      <c r="Q434" s="308"/>
      <c r="R434" s="309"/>
      <c r="S434" s="311" t="str">
        <f ca="1">IF(ISNUMBER(Y434),INDEX(회계장부!$E:$E,Y434,1),IF(Y434="월계","",IF(Y434="누계",INDEX(월별누계!$F:$F,MATCH(출력월,월별누계!$A:$A,0),1),"")))</f>
        <v/>
      </c>
      <c r="T434" s="311"/>
      <c r="U434" s="311"/>
      <c r="V434" s="310"/>
      <c r="W434" s="1">
        <v>429</v>
      </c>
      <c r="X434" s="1" t="str">
        <f ca="1">IFERROR(MATCH(W434,회계장부!$N:$N,0),"N/A")</f>
        <v>N/A</v>
      </c>
      <c r="Y434" s="1" t="str">
        <f t="shared" ca="1" si="13"/>
        <v>N/A</v>
      </c>
      <c r="Z434" s="1" t="str">
        <f t="shared" ca="1" si="12"/>
        <v>X</v>
      </c>
    </row>
    <row r="435" spans="1:26" ht="20.100000000000001" customHeight="1">
      <c r="A435" s="298" t="str">
        <f ca="1">IF(X435="N/A","",MONTH(INDEX(회계장부!$A:$A,X435,1)))</f>
        <v/>
      </c>
      <c r="B435" s="299" t="str">
        <f ca="1">IF(X435="N/A","",DAY(INDEX(회계장부!$A:$A,X435,1)))</f>
        <v/>
      </c>
      <c r="C435" s="325" t="str">
        <f ca="1">IF(ISNUMBER(Y435),INDEX(회계장부!$B:$B,Y435,1),IF(Y435="N/A","",Y435))</f>
        <v/>
      </c>
      <c r="D435" s="326"/>
      <c r="E435" s="326"/>
      <c r="F435" s="326"/>
      <c r="G435" s="326"/>
      <c r="H435" s="326"/>
      <c r="I435" s="326"/>
      <c r="J435" s="327"/>
      <c r="K435" s="307" t="str">
        <f ca="1">IF(ISNUMBER(Y435),TEXT(INDEX(회계장부!$C:$C,Y435,1),"#,###"),IF(Y435="월계",INDEX(월별누계!$B:$B,MATCH(출력월,월별누계!$A:$A,0),1),IF(Y435="누계",INDEX(월별누계!$D:$D,MATCH(출력월,월별누계!$A:$A,0),1),"")))</f>
        <v/>
      </c>
      <c r="L435" s="308"/>
      <c r="M435" s="308"/>
      <c r="N435" s="309"/>
      <c r="O435" s="310" t="str">
        <f ca="1">IF(ISNUMBER(Y435),TEXT(INDEX(회계장부!$D:$D,Y435,1),"#,####"),IF(Y435="월계",INDEX(월별누계!$C:$C,MATCH(출력월,월별누계!$A:$A,0),1),IF(Y435="누계",INDEX(월별누계!$E:$E,MATCH(출력월,월별누계!$A:$A,0),1),"")))</f>
        <v/>
      </c>
      <c r="P435" s="308"/>
      <c r="Q435" s="308"/>
      <c r="R435" s="309"/>
      <c r="S435" s="311" t="str">
        <f ca="1">IF(ISNUMBER(Y435),INDEX(회계장부!$E:$E,Y435,1),IF(Y435="월계","",IF(Y435="누계",INDEX(월별누계!$F:$F,MATCH(출력월,월별누계!$A:$A,0),1),"")))</f>
        <v/>
      </c>
      <c r="T435" s="311"/>
      <c r="U435" s="311"/>
      <c r="V435" s="310"/>
      <c r="W435" s="1">
        <v>430</v>
      </c>
      <c r="X435" s="1" t="str">
        <f ca="1">IFERROR(MATCH(W435,회계장부!$N:$N,0),"N/A")</f>
        <v>N/A</v>
      </c>
      <c r="Y435" s="1" t="str">
        <f t="shared" ca="1" si="13"/>
        <v>N/A</v>
      </c>
      <c r="Z435" s="1" t="str">
        <f t="shared" ca="1" si="12"/>
        <v>X</v>
      </c>
    </row>
    <row r="436" spans="1:26" ht="20.100000000000001" customHeight="1">
      <c r="A436" s="298" t="str">
        <f ca="1">IF(X436="N/A","",MONTH(INDEX(회계장부!$A:$A,X436,1)))</f>
        <v/>
      </c>
      <c r="B436" s="299" t="str">
        <f ca="1">IF(X436="N/A","",DAY(INDEX(회계장부!$A:$A,X436,1)))</f>
        <v/>
      </c>
      <c r="C436" s="325" t="str">
        <f ca="1">IF(ISNUMBER(Y436),INDEX(회계장부!$B:$B,Y436,1),IF(Y436="N/A","",Y436))</f>
        <v/>
      </c>
      <c r="D436" s="326"/>
      <c r="E436" s="326"/>
      <c r="F436" s="326"/>
      <c r="G436" s="326"/>
      <c r="H436" s="326"/>
      <c r="I436" s="326"/>
      <c r="J436" s="327"/>
      <c r="K436" s="307" t="str">
        <f ca="1">IF(ISNUMBER(Y436),TEXT(INDEX(회계장부!$C:$C,Y436,1),"#,###"),IF(Y436="월계",INDEX(월별누계!$B:$B,MATCH(출력월,월별누계!$A:$A,0),1),IF(Y436="누계",INDEX(월별누계!$D:$D,MATCH(출력월,월별누계!$A:$A,0),1),"")))</f>
        <v/>
      </c>
      <c r="L436" s="308"/>
      <c r="M436" s="308"/>
      <c r="N436" s="309"/>
      <c r="O436" s="310" t="str">
        <f ca="1">IF(ISNUMBER(Y436),TEXT(INDEX(회계장부!$D:$D,Y436,1),"#,####"),IF(Y436="월계",INDEX(월별누계!$C:$C,MATCH(출력월,월별누계!$A:$A,0),1),IF(Y436="누계",INDEX(월별누계!$E:$E,MATCH(출력월,월별누계!$A:$A,0),1),"")))</f>
        <v/>
      </c>
      <c r="P436" s="308"/>
      <c r="Q436" s="308"/>
      <c r="R436" s="309"/>
      <c r="S436" s="311" t="str">
        <f ca="1">IF(ISNUMBER(Y436),INDEX(회계장부!$E:$E,Y436,1),IF(Y436="월계","",IF(Y436="누계",INDEX(월별누계!$F:$F,MATCH(출력월,월별누계!$A:$A,0),1),"")))</f>
        <v/>
      </c>
      <c r="T436" s="311"/>
      <c r="U436" s="311"/>
      <c r="V436" s="310"/>
      <c r="W436" s="1">
        <v>431</v>
      </c>
      <c r="X436" s="1" t="str">
        <f ca="1">IFERROR(MATCH(W436,회계장부!$N:$N,0),"N/A")</f>
        <v>N/A</v>
      </c>
      <c r="Y436" s="1" t="str">
        <f t="shared" ca="1" si="13"/>
        <v>N/A</v>
      </c>
      <c r="Z436" s="1" t="str">
        <f t="shared" ca="1" si="12"/>
        <v>X</v>
      </c>
    </row>
    <row r="437" spans="1:26" ht="20.100000000000001" customHeight="1">
      <c r="A437" s="298" t="str">
        <f ca="1">IF(X437="N/A","",MONTH(INDEX(회계장부!$A:$A,X437,1)))</f>
        <v/>
      </c>
      <c r="B437" s="299" t="str">
        <f ca="1">IF(X437="N/A","",DAY(INDEX(회계장부!$A:$A,X437,1)))</f>
        <v/>
      </c>
      <c r="C437" s="325" t="str">
        <f ca="1">IF(ISNUMBER(Y437),INDEX(회계장부!$B:$B,Y437,1),IF(Y437="N/A","",Y437))</f>
        <v/>
      </c>
      <c r="D437" s="326"/>
      <c r="E437" s="326"/>
      <c r="F437" s="326"/>
      <c r="G437" s="326"/>
      <c r="H437" s="326"/>
      <c r="I437" s="326"/>
      <c r="J437" s="327"/>
      <c r="K437" s="307" t="str">
        <f ca="1">IF(ISNUMBER(Y437),TEXT(INDEX(회계장부!$C:$C,Y437,1),"#,###"),IF(Y437="월계",INDEX(월별누계!$B:$B,MATCH(출력월,월별누계!$A:$A,0),1),IF(Y437="누계",INDEX(월별누계!$D:$D,MATCH(출력월,월별누계!$A:$A,0),1),"")))</f>
        <v/>
      </c>
      <c r="L437" s="308"/>
      <c r="M437" s="308"/>
      <c r="N437" s="309"/>
      <c r="O437" s="310" t="str">
        <f ca="1">IF(ISNUMBER(Y437),TEXT(INDEX(회계장부!$D:$D,Y437,1),"#,####"),IF(Y437="월계",INDEX(월별누계!$C:$C,MATCH(출력월,월별누계!$A:$A,0),1),IF(Y437="누계",INDEX(월별누계!$E:$E,MATCH(출력월,월별누계!$A:$A,0),1),"")))</f>
        <v/>
      </c>
      <c r="P437" s="308"/>
      <c r="Q437" s="308"/>
      <c r="R437" s="309"/>
      <c r="S437" s="311" t="str">
        <f ca="1">IF(ISNUMBER(Y437),INDEX(회계장부!$E:$E,Y437,1),IF(Y437="월계","",IF(Y437="누계",INDEX(월별누계!$F:$F,MATCH(출력월,월별누계!$A:$A,0),1),"")))</f>
        <v/>
      </c>
      <c r="T437" s="311"/>
      <c r="U437" s="311"/>
      <c r="V437" s="310"/>
      <c r="W437" s="1">
        <v>432</v>
      </c>
      <c r="X437" s="1" t="str">
        <f ca="1">IFERROR(MATCH(W437,회계장부!$N:$N,0),"N/A")</f>
        <v>N/A</v>
      </c>
      <c r="Y437" s="1" t="str">
        <f t="shared" ca="1" si="13"/>
        <v>N/A</v>
      </c>
      <c r="Z437" s="1" t="str">
        <f t="shared" ca="1" si="12"/>
        <v>X</v>
      </c>
    </row>
    <row r="438" spans="1:26" ht="20.100000000000001" customHeight="1">
      <c r="A438" s="298" t="str">
        <f ca="1">IF(X438="N/A","",MONTH(INDEX(회계장부!$A:$A,X438,1)))</f>
        <v/>
      </c>
      <c r="B438" s="299" t="str">
        <f ca="1">IF(X438="N/A","",DAY(INDEX(회계장부!$A:$A,X438,1)))</f>
        <v/>
      </c>
      <c r="C438" s="325" t="str">
        <f ca="1">IF(ISNUMBER(Y438),INDEX(회계장부!$B:$B,Y438,1),IF(Y438="N/A","",Y438))</f>
        <v/>
      </c>
      <c r="D438" s="326"/>
      <c r="E438" s="326"/>
      <c r="F438" s="326"/>
      <c r="G438" s="326"/>
      <c r="H438" s="326"/>
      <c r="I438" s="326"/>
      <c r="J438" s="327"/>
      <c r="K438" s="307" t="str">
        <f ca="1">IF(ISNUMBER(Y438),TEXT(INDEX(회계장부!$C:$C,Y438,1),"#,###"),IF(Y438="월계",INDEX(월별누계!$B:$B,MATCH(출력월,월별누계!$A:$A,0),1),IF(Y438="누계",INDEX(월별누계!$D:$D,MATCH(출력월,월별누계!$A:$A,0),1),"")))</f>
        <v/>
      </c>
      <c r="L438" s="308"/>
      <c r="M438" s="308"/>
      <c r="N438" s="309"/>
      <c r="O438" s="310" t="str">
        <f ca="1">IF(ISNUMBER(Y438),TEXT(INDEX(회계장부!$D:$D,Y438,1),"#,####"),IF(Y438="월계",INDEX(월별누계!$C:$C,MATCH(출력월,월별누계!$A:$A,0),1),IF(Y438="누계",INDEX(월별누계!$E:$E,MATCH(출력월,월별누계!$A:$A,0),1),"")))</f>
        <v/>
      </c>
      <c r="P438" s="308"/>
      <c r="Q438" s="308"/>
      <c r="R438" s="309"/>
      <c r="S438" s="311" t="str">
        <f ca="1">IF(ISNUMBER(Y438),INDEX(회계장부!$E:$E,Y438,1),IF(Y438="월계","",IF(Y438="누계",INDEX(월별누계!$F:$F,MATCH(출력월,월별누계!$A:$A,0),1),"")))</f>
        <v/>
      </c>
      <c r="T438" s="311"/>
      <c r="U438" s="311"/>
      <c r="V438" s="310"/>
      <c r="W438" s="1">
        <v>433</v>
      </c>
      <c r="X438" s="1" t="str">
        <f ca="1">IFERROR(MATCH(W438,회계장부!$N:$N,0),"N/A")</f>
        <v>N/A</v>
      </c>
      <c r="Y438" s="1" t="str">
        <f t="shared" ca="1" si="13"/>
        <v>N/A</v>
      </c>
      <c r="Z438" s="1" t="str">
        <f t="shared" ca="1" si="12"/>
        <v>X</v>
      </c>
    </row>
    <row r="439" spans="1:26" ht="20.100000000000001" customHeight="1">
      <c r="A439" s="298" t="str">
        <f ca="1">IF(X439="N/A","",MONTH(INDEX(회계장부!$A:$A,X439,1)))</f>
        <v/>
      </c>
      <c r="B439" s="299" t="str">
        <f ca="1">IF(X439="N/A","",DAY(INDEX(회계장부!$A:$A,X439,1)))</f>
        <v/>
      </c>
      <c r="C439" s="325" t="str">
        <f ca="1">IF(ISNUMBER(Y439),INDEX(회계장부!$B:$B,Y439,1),IF(Y439="N/A","",Y439))</f>
        <v/>
      </c>
      <c r="D439" s="326"/>
      <c r="E439" s="326"/>
      <c r="F439" s="326"/>
      <c r="G439" s="326"/>
      <c r="H439" s="326"/>
      <c r="I439" s="326"/>
      <c r="J439" s="327"/>
      <c r="K439" s="307" t="str">
        <f ca="1">IF(ISNUMBER(Y439),TEXT(INDEX(회계장부!$C:$C,Y439,1),"#,###"),IF(Y439="월계",INDEX(월별누계!$B:$B,MATCH(출력월,월별누계!$A:$A,0),1),IF(Y439="누계",INDEX(월별누계!$D:$D,MATCH(출력월,월별누계!$A:$A,0),1),"")))</f>
        <v/>
      </c>
      <c r="L439" s="308"/>
      <c r="M439" s="308"/>
      <c r="N439" s="309"/>
      <c r="O439" s="310" t="str">
        <f ca="1">IF(ISNUMBER(Y439),TEXT(INDEX(회계장부!$D:$D,Y439,1),"#,####"),IF(Y439="월계",INDEX(월별누계!$C:$C,MATCH(출력월,월별누계!$A:$A,0),1),IF(Y439="누계",INDEX(월별누계!$E:$E,MATCH(출력월,월별누계!$A:$A,0),1),"")))</f>
        <v/>
      </c>
      <c r="P439" s="308"/>
      <c r="Q439" s="308"/>
      <c r="R439" s="309"/>
      <c r="S439" s="311" t="str">
        <f ca="1">IF(ISNUMBER(Y439),INDEX(회계장부!$E:$E,Y439,1),IF(Y439="월계","",IF(Y439="누계",INDEX(월별누계!$F:$F,MATCH(출력월,월별누계!$A:$A,0),1),"")))</f>
        <v/>
      </c>
      <c r="T439" s="311"/>
      <c r="U439" s="311"/>
      <c r="V439" s="310"/>
      <c r="W439" s="1">
        <v>434</v>
      </c>
      <c r="X439" s="1" t="str">
        <f ca="1">IFERROR(MATCH(W439,회계장부!$N:$N,0),"N/A")</f>
        <v>N/A</v>
      </c>
      <c r="Y439" s="1" t="str">
        <f t="shared" ca="1" si="13"/>
        <v>N/A</v>
      </c>
      <c r="Z439" s="1" t="str">
        <f t="shared" ca="1" si="12"/>
        <v>X</v>
      </c>
    </row>
    <row r="440" spans="1:26" ht="20.100000000000001" customHeight="1">
      <c r="A440" s="298" t="str">
        <f ca="1">IF(X440="N/A","",MONTH(INDEX(회계장부!$A:$A,X440,1)))</f>
        <v/>
      </c>
      <c r="B440" s="299" t="str">
        <f ca="1">IF(X440="N/A","",DAY(INDEX(회계장부!$A:$A,X440,1)))</f>
        <v/>
      </c>
      <c r="C440" s="325" t="str">
        <f ca="1">IF(ISNUMBER(Y440),INDEX(회계장부!$B:$B,Y440,1),IF(Y440="N/A","",Y440))</f>
        <v/>
      </c>
      <c r="D440" s="326"/>
      <c r="E440" s="326"/>
      <c r="F440" s="326"/>
      <c r="G440" s="326"/>
      <c r="H440" s="326"/>
      <c r="I440" s="326"/>
      <c r="J440" s="327"/>
      <c r="K440" s="307" t="str">
        <f ca="1">IF(ISNUMBER(Y440),TEXT(INDEX(회계장부!$C:$C,Y440,1),"#,###"),IF(Y440="월계",INDEX(월별누계!$B:$B,MATCH(출력월,월별누계!$A:$A,0),1),IF(Y440="누계",INDEX(월별누계!$D:$D,MATCH(출력월,월별누계!$A:$A,0),1),"")))</f>
        <v/>
      </c>
      <c r="L440" s="308"/>
      <c r="M440" s="308"/>
      <c r="N440" s="309"/>
      <c r="O440" s="310" t="str">
        <f ca="1">IF(ISNUMBER(Y440),TEXT(INDEX(회계장부!$D:$D,Y440,1),"#,####"),IF(Y440="월계",INDEX(월별누계!$C:$C,MATCH(출력월,월별누계!$A:$A,0),1),IF(Y440="누계",INDEX(월별누계!$E:$E,MATCH(출력월,월별누계!$A:$A,0),1),"")))</f>
        <v/>
      </c>
      <c r="P440" s="308"/>
      <c r="Q440" s="308"/>
      <c r="R440" s="309"/>
      <c r="S440" s="311" t="str">
        <f ca="1">IF(ISNUMBER(Y440),INDEX(회계장부!$E:$E,Y440,1),IF(Y440="월계","",IF(Y440="누계",INDEX(월별누계!$F:$F,MATCH(출력월,월별누계!$A:$A,0),1),"")))</f>
        <v/>
      </c>
      <c r="T440" s="311"/>
      <c r="U440" s="311"/>
      <c r="V440" s="310"/>
      <c r="W440" s="1">
        <v>435</v>
      </c>
      <c r="X440" s="1" t="str">
        <f ca="1">IFERROR(MATCH(W440,회계장부!$N:$N,0),"N/A")</f>
        <v>N/A</v>
      </c>
      <c r="Y440" s="1" t="str">
        <f t="shared" ca="1" si="13"/>
        <v>N/A</v>
      </c>
      <c r="Z440" s="1" t="str">
        <f t="shared" ca="1" si="12"/>
        <v>X</v>
      </c>
    </row>
    <row r="441" spans="1:26" ht="20.100000000000001" customHeight="1">
      <c r="A441" s="298" t="str">
        <f ca="1">IF(X441="N/A","",MONTH(INDEX(회계장부!$A:$A,X441,1)))</f>
        <v/>
      </c>
      <c r="B441" s="299" t="str">
        <f ca="1">IF(X441="N/A","",DAY(INDEX(회계장부!$A:$A,X441,1)))</f>
        <v/>
      </c>
      <c r="C441" s="325" t="str">
        <f ca="1">IF(ISNUMBER(Y441),INDEX(회계장부!$B:$B,Y441,1),IF(Y441="N/A","",Y441))</f>
        <v/>
      </c>
      <c r="D441" s="326"/>
      <c r="E441" s="326"/>
      <c r="F441" s="326"/>
      <c r="G441" s="326"/>
      <c r="H441" s="326"/>
      <c r="I441" s="326"/>
      <c r="J441" s="327"/>
      <c r="K441" s="307" t="str">
        <f ca="1">IF(ISNUMBER(Y441),TEXT(INDEX(회계장부!$C:$C,Y441,1),"#,###"),IF(Y441="월계",INDEX(월별누계!$B:$B,MATCH(출력월,월별누계!$A:$A,0),1),IF(Y441="누계",INDEX(월별누계!$D:$D,MATCH(출력월,월별누계!$A:$A,0),1),"")))</f>
        <v/>
      </c>
      <c r="L441" s="308"/>
      <c r="M441" s="308"/>
      <c r="N441" s="309"/>
      <c r="O441" s="310" t="str">
        <f ca="1">IF(ISNUMBER(Y441),TEXT(INDEX(회계장부!$D:$D,Y441,1),"#,####"),IF(Y441="월계",INDEX(월별누계!$C:$C,MATCH(출력월,월별누계!$A:$A,0),1),IF(Y441="누계",INDEX(월별누계!$E:$E,MATCH(출력월,월별누계!$A:$A,0),1),"")))</f>
        <v/>
      </c>
      <c r="P441" s="308"/>
      <c r="Q441" s="308"/>
      <c r="R441" s="309"/>
      <c r="S441" s="311" t="str">
        <f ca="1">IF(ISNUMBER(Y441),INDEX(회계장부!$E:$E,Y441,1),IF(Y441="월계","",IF(Y441="누계",INDEX(월별누계!$F:$F,MATCH(출력월,월별누계!$A:$A,0),1),"")))</f>
        <v/>
      </c>
      <c r="T441" s="311"/>
      <c r="U441" s="311"/>
      <c r="V441" s="310"/>
      <c r="W441" s="1">
        <v>436</v>
      </c>
      <c r="X441" s="1" t="str">
        <f ca="1">IFERROR(MATCH(W441,회계장부!$N:$N,0),"N/A")</f>
        <v>N/A</v>
      </c>
      <c r="Y441" s="1" t="str">
        <f t="shared" ca="1" si="13"/>
        <v>N/A</v>
      </c>
      <c r="Z441" s="1" t="str">
        <f t="shared" ca="1" si="12"/>
        <v>X</v>
      </c>
    </row>
    <row r="442" spans="1:26" ht="20.100000000000001" customHeight="1">
      <c r="A442" s="298" t="str">
        <f ca="1">IF(X442="N/A","",MONTH(INDEX(회계장부!$A:$A,X442,1)))</f>
        <v/>
      </c>
      <c r="B442" s="299" t="str">
        <f ca="1">IF(X442="N/A","",DAY(INDEX(회계장부!$A:$A,X442,1)))</f>
        <v/>
      </c>
      <c r="C442" s="325" t="str">
        <f ca="1">IF(ISNUMBER(Y442),INDEX(회계장부!$B:$B,Y442,1),IF(Y442="N/A","",Y442))</f>
        <v/>
      </c>
      <c r="D442" s="326"/>
      <c r="E442" s="326"/>
      <c r="F442" s="326"/>
      <c r="G442" s="326"/>
      <c r="H442" s="326"/>
      <c r="I442" s="326"/>
      <c r="J442" s="327"/>
      <c r="K442" s="307" t="str">
        <f ca="1">IF(ISNUMBER(Y442),TEXT(INDEX(회계장부!$C:$C,Y442,1),"#,###"),IF(Y442="월계",INDEX(월별누계!$B:$B,MATCH(출력월,월별누계!$A:$A,0),1),IF(Y442="누계",INDEX(월별누계!$D:$D,MATCH(출력월,월별누계!$A:$A,0),1),"")))</f>
        <v/>
      </c>
      <c r="L442" s="308"/>
      <c r="M442" s="308"/>
      <c r="N442" s="309"/>
      <c r="O442" s="310" t="str">
        <f ca="1">IF(ISNUMBER(Y442),TEXT(INDEX(회계장부!$D:$D,Y442,1),"#,####"),IF(Y442="월계",INDEX(월별누계!$C:$C,MATCH(출력월,월별누계!$A:$A,0),1),IF(Y442="누계",INDEX(월별누계!$E:$E,MATCH(출력월,월별누계!$A:$A,0),1),"")))</f>
        <v/>
      </c>
      <c r="P442" s="308"/>
      <c r="Q442" s="308"/>
      <c r="R442" s="309"/>
      <c r="S442" s="311" t="str">
        <f ca="1">IF(ISNUMBER(Y442),INDEX(회계장부!$E:$E,Y442,1),IF(Y442="월계","",IF(Y442="누계",INDEX(월별누계!$F:$F,MATCH(출력월,월별누계!$A:$A,0),1),"")))</f>
        <v/>
      </c>
      <c r="T442" s="311"/>
      <c r="U442" s="311"/>
      <c r="V442" s="310"/>
      <c r="W442" s="1">
        <v>437</v>
      </c>
      <c r="X442" s="1" t="str">
        <f ca="1">IFERROR(MATCH(W442,회계장부!$N:$N,0),"N/A")</f>
        <v>N/A</v>
      </c>
      <c r="Y442" s="1" t="str">
        <f t="shared" ca="1" si="13"/>
        <v>N/A</v>
      </c>
      <c r="Z442" s="1" t="str">
        <f t="shared" ca="1" si="12"/>
        <v>X</v>
      </c>
    </row>
    <row r="443" spans="1:26" ht="20.100000000000001" customHeight="1">
      <c r="A443" s="298" t="str">
        <f ca="1">IF(X443="N/A","",MONTH(INDEX(회계장부!$A:$A,X443,1)))</f>
        <v/>
      </c>
      <c r="B443" s="299" t="str">
        <f ca="1">IF(X443="N/A","",DAY(INDEX(회계장부!$A:$A,X443,1)))</f>
        <v/>
      </c>
      <c r="C443" s="325" t="str">
        <f ca="1">IF(ISNUMBER(Y443),INDEX(회계장부!$B:$B,Y443,1),IF(Y443="N/A","",Y443))</f>
        <v/>
      </c>
      <c r="D443" s="326"/>
      <c r="E443" s="326"/>
      <c r="F443" s="326"/>
      <c r="G443" s="326"/>
      <c r="H443" s="326"/>
      <c r="I443" s="326"/>
      <c r="J443" s="327"/>
      <c r="K443" s="307" t="str">
        <f ca="1">IF(ISNUMBER(Y443),TEXT(INDEX(회계장부!$C:$C,Y443,1),"#,###"),IF(Y443="월계",INDEX(월별누계!$B:$B,MATCH(출력월,월별누계!$A:$A,0),1),IF(Y443="누계",INDEX(월별누계!$D:$D,MATCH(출력월,월별누계!$A:$A,0),1),"")))</f>
        <v/>
      </c>
      <c r="L443" s="308"/>
      <c r="M443" s="308"/>
      <c r="N443" s="309"/>
      <c r="O443" s="310" t="str">
        <f ca="1">IF(ISNUMBER(Y443),TEXT(INDEX(회계장부!$D:$D,Y443,1),"#,####"),IF(Y443="월계",INDEX(월별누계!$C:$C,MATCH(출력월,월별누계!$A:$A,0),1),IF(Y443="누계",INDEX(월별누계!$E:$E,MATCH(출력월,월별누계!$A:$A,0),1),"")))</f>
        <v/>
      </c>
      <c r="P443" s="308"/>
      <c r="Q443" s="308"/>
      <c r="R443" s="309"/>
      <c r="S443" s="311" t="str">
        <f ca="1">IF(ISNUMBER(Y443),INDEX(회계장부!$E:$E,Y443,1),IF(Y443="월계","",IF(Y443="누계",INDEX(월별누계!$F:$F,MATCH(출력월,월별누계!$A:$A,0),1),"")))</f>
        <v/>
      </c>
      <c r="T443" s="311"/>
      <c r="U443" s="311"/>
      <c r="V443" s="310"/>
      <c r="W443" s="1">
        <v>438</v>
      </c>
      <c r="X443" s="1" t="str">
        <f ca="1">IFERROR(MATCH(W443,회계장부!$N:$N,0),"N/A")</f>
        <v>N/A</v>
      </c>
      <c r="Y443" s="1" t="str">
        <f t="shared" ca="1" si="13"/>
        <v>N/A</v>
      </c>
      <c r="Z443" s="1" t="str">
        <f t="shared" ca="1" si="12"/>
        <v>X</v>
      </c>
    </row>
    <row r="444" spans="1:26" ht="20.100000000000001" customHeight="1">
      <c r="A444" s="298" t="str">
        <f ca="1">IF(X444="N/A","",MONTH(INDEX(회계장부!$A:$A,X444,1)))</f>
        <v/>
      </c>
      <c r="B444" s="299" t="str">
        <f ca="1">IF(X444="N/A","",DAY(INDEX(회계장부!$A:$A,X444,1)))</f>
        <v/>
      </c>
      <c r="C444" s="325" t="str">
        <f ca="1">IF(ISNUMBER(Y444),INDEX(회계장부!$B:$B,Y444,1),IF(Y444="N/A","",Y444))</f>
        <v/>
      </c>
      <c r="D444" s="326"/>
      <c r="E444" s="326"/>
      <c r="F444" s="326"/>
      <c r="G444" s="326"/>
      <c r="H444" s="326"/>
      <c r="I444" s="326"/>
      <c r="J444" s="327"/>
      <c r="K444" s="307" t="str">
        <f ca="1">IF(ISNUMBER(Y444),TEXT(INDEX(회계장부!$C:$C,Y444,1),"#,###"),IF(Y444="월계",INDEX(월별누계!$B:$B,MATCH(출력월,월별누계!$A:$A,0),1),IF(Y444="누계",INDEX(월별누계!$D:$D,MATCH(출력월,월별누계!$A:$A,0),1),"")))</f>
        <v/>
      </c>
      <c r="L444" s="308"/>
      <c r="M444" s="308"/>
      <c r="N444" s="309"/>
      <c r="O444" s="310" t="str">
        <f ca="1">IF(ISNUMBER(Y444),TEXT(INDEX(회계장부!$D:$D,Y444,1),"#,####"),IF(Y444="월계",INDEX(월별누계!$C:$C,MATCH(출력월,월별누계!$A:$A,0),1),IF(Y444="누계",INDEX(월별누계!$E:$E,MATCH(출력월,월별누계!$A:$A,0),1),"")))</f>
        <v/>
      </c>
      <c r="P444" s="308"/>
      <c r="Q444" s="308"/>
      <c r="R444" s="309"/>
      <c r="S444" s="311" t="str">
        <f ca="1">IF(ISNUMBER(Y444),INDEX(회계장부!$E:$E,Y444,1),IF(Y444="월계","",IF(Y444="누계",INDEX(월별누계!$F:$F,MATCH(출력월,월별누계!$A:$A,0),1),"")))</f>
        <v/>
      </c>
      <c r="T444" s="311"/>
      <c r="U444" s="311"/>
      <c r="V444" s="310"/>
      <c r="W444" s="1">
        <v>439</v>
      </c>
      <c r="X444" s="1" t="str">
        <f ca="1">IFERROR(MATCH(W444,회계장부!$N:$N,0),"N/A")</f>
        <v>N/A</v>
      </c>
      <c r="Y444" s="1" t="str">
        <f t="shared" ca="1" si="13"/>
        <v>N/A</v>
      </c>
      <c r="Z444" s="1" t="str">
        <f t="shared" ca="1" si="12"/>
        <v>X</v>
      </c>
    </row>
    <row r="445" spans="1:26" ht="20.100000000000001" customHeight="1">
      <c r="A445" s="298" t="str">
        <f ca="1">IF(X445="N/A","",MONTH(INDEX(회계장부!$A:$A,X445,1)))</f>
        <v/>
      </c>
      <c r="B445" s="299" t="str">
        <f ca="1">IF(X445="N/A","",DAY(INDEX(회계장부!$A:$A,X445,1)))</f>
        <v/>
      </c>
      <c r="C445" s="325" t="str">
        <f ca="1">IF(ISNUMBER(Y445),INDEX(회계장부!$B:$B,Y445,1),IF(Y445="N/A","",Y445))</f>
        <v/>
      </c>
      <c r="D445" s="326"/>
      <c r="E445" s="326"/>
      <c r="F445" s="326"/>
      <c r="G445" s="326"/>
      <c r="H445" s="326"/>
      <c r="I445" s="326"/>
      <c r="J445" s="327"/>
      <c r="K445" s="307" t="str">
        <f ca="1">IF(ISNUMBER(Y445),TEXT(INDEX(회계장부!$C:$C,Y445,1),"#,###"),IF(Y445="월계",INDEX(월별누계!$B:$B,MATCH(출력월,월별누계!$A:$A,0),1),IF(Y445="누계",INDEX(월별누계!$D:$D,MATCH(출력월,월별누계!$A:$A,0),1),"")))</f>
        <v/>
      </c>
      <c r="L445" s="308"/>
      <c r="M445" s="308"/>
      <c r="N445" s="309"/>
      <c r="O445" s="310" t="str">
        <f ca="1">IF(ISNUMBER(Y445),TEXT(INDEX(회계장부!$D:$D,Y445,1),"#,####"),IF(Y445="월계",INDEX(월별누계!$C:$C,MATCH(출력월,월별누계!$A:$A,0),1),IF(Y445="누계",INDEX(월별누계!$E:$E,MATCH(출력월,월별누계!$A:$A,0),1),"")))</f>
        <v/>
      </c>
      <c r="P445" s="308"/>
      <c r="Q445" s="308"/>
      <c r="R445" s="309"/>
      <c r="S445" s="311" t="str">
        <f ca="1">IF(ISNUMBER(Y445),INDEX(회계장부!$E:$E,Y445,1),IF(Y445="월계","",IF(Y445="누계",INDEX(월별누계!$F:$F,MATCH(출력월,월별누계!$A:$A,0),1),"")))</f>
        <v/>
      </c>
      <c r="T445" s="311"/>
      <c r="U445" s="311"/>
      <c r="V445" s="310"/>
      <c r="W445" s="1">
        <v>440</v>
      </c>
      <c r="X445" s="1" t="str">
        <f ca="1">IFERROR(MATCH(W445,회계장부!$N:$N,0),"N/A")</f>
        <v>N/A</v>
      </c>
      <c r="Y445" s="1" t="str">
        <f t="shared" ca="1" si="13"/>
        <v>N/A</v>
      </c>
      <c r="Z445" s="1" t="str">
        <f t="shared" ca="1" si="12"/>
        <v>X</v>
      </c>
    </row>
    <row r="446" spans="1:26" ht="20.100000000000001" customHeight="1">
      <c r="A446" s="298" t="str">
        <f ca="1">IF(X446="N/A","",MONTH(INDEX(회계장부!$A:$A,X446,1)))</f>
        <v/>
      </c>
      <c r="B446" s="299" t="str">
        <f ca="1">IF(X446="N/A","",DAY(INDEX(회계장부!$A:$A,X446,1)))</f>
        <v/>
      </c>
      <c r="C446" s="325" t="str">
        <f ca="1">IF(ISNUMBER(Y446),INDEX(회계장부!$B:$B,Y446,1),IF(Y446="N/A","",Y446))</f>
        <v/>
      </c>
      <c r="D446" s="326"/>
      <c r="E446" s="326"/>
      <c r="F446" s="326"/>
      <c r="G446" s="326"/>
      <c r="H446" s="326"/>
      <c r="I446" s="326"/>
      <c r="J446" s="327"/>
      <c r="K446" s="307" t="str">
        <f ca="1">IF(ISNUMBER(Y446),TEXT(INDEX(회계장부!$C:$C,Y446,1),"#,###"),IF(Y446="월계",INDEX(월별누계!$B:$B,MATCH(출력월,월별누계!$A:$A,0),1),IF(Y446="누계",INDEX(월별누계!$D:$D,MATCH(출력월,월별누계!$A:$A,0),1),"")))</f>
        <v/>
      </c>
      <c r="L446" s="308"/>
      <c r="M446" s="308"/>
      <c r="N446" s="309"/>
      <c r="O446" s="310" t="str">
        <f ca="1">IF(ISNUMBER(Y446),TEXT(INDEX(회계장부!$D:$D,Y446,1),"#,####"),IF(Y446="월계",INDEX(월별누계!$C:$C,MATCH(출력월,월별누계!$A:$A,0),1),IF(Y446="누계",INDEX(월별누계!$E:$E,MATCH(출력월,월별누계!$A:$A,0),1),"")))</f>
        <v/>
      </c>
      <c r="P446" s="308"/>
      <c r="Q446" s="308"/>
      <c r="R446" s="309"/>
      <c r="S446" s="311" t="str">
        <f ca="1">IF(ISNUMBER(Y446),INDEX(회계장부!$E:$E,Y446,1),IF(Y446="월계","",IF(Y446="누계",INDEX(월별누계!$F:$F,MATCH(출력월,월별누계!$A:$A,0),1),"")))</f>
        <v/>
      </c>
      <c r="T446" s="311"/>
      <c r="U446" s="311"/>
      <c r="V446" s="310"/>
      <c r="W446" s="1">
        <v>441</v>
      </c>
      <c r="X446" s="1" t="str">
        <f ca="1">IFERROR(MATCH(W446,회계장부!$N:$N,0),"N/A")</f>
        <v>N/A</v>
      </c>
      <c r="Y446" s="1" t="str">
        <f t="shared" ca="1" si="13"/>
        <v>N/A</v>
      </c>
      <c r="Z446" s="1" t="str">
        <f t="shared" ca="1" si="12"/>
        <v>X</v>
      </c>
    </row>
    <row r="447" spans="1:26" ht="20.100000000000001" customHeight="1">
      <c r="A447" s="298" t="str">
        <f ca="1">IF(X447="N/A","",MONTH(INDEX(회계장부!$A:$A,X447,1)))</f>
        <v/>
      </c>
      <c r="B447" s="299" t="str">
        <f ca="1">IF(X447="N/A","",DAY(INDEX(회계장부!$A:$A,X447,1)))</f>
        <v/>
      </c>
      <c r="C447" s="325" t="str">
        <f ca="1">IF(ISNUMBER(Y447),INDEX(회계장부!$B:$B,Y447,1),IF(Y447="N/A","",Y447))</f>
        <v/>
      </c>
      <c r="D447" s="326"/>
      <c r="E447" s="326"/>
      <c r="F447" s="326"/>
      <c r="G447" s="326"/>
      <c r="H447" s="326"/>
      <c r="I447" s="326"/>
      <c r="J447" s="327"/>
      <c r="K447" s="307" t="str">
        <f ca="1">IF(ISNUMBER(Y447),TEXT(INDEX(회계장부!$C:$C,Y447,1),"#,###"),IF(Y447="월계",INDEX(월별누계!$B:$B,MATCH(출력월,월별누계!$A:$A,0),1),IF(Y447="누계",INDEX(월별누계!$D:$D,MATCH(출력월,월별누계!$A:$A,0),1),"")))</f>
        <v/>
      </c>
      <c r="L447" s="308"/>
      <c r="M447" s="308"/>
      <c r="N447" s="309"/>
      <c r="O447" s="310" t="str">
        <f ca="1">IF(ISNUMBER(Y447),TEXT(INDEX(회계장부!$D:$D,Y447,1),"#,####"),IF(Y447="월계",INDEX(월별누계!$C:$C,MATCH(출력월,월별누계!$A:$A,0),1),IF(Y447="누계",INDEX(월별누계!$E:$E,MATCH(출력월,월별누계!$A:$A,0),1),"")))</f>
        <v/>
      </c>
      <c r="P447" s="308"/>
      <c r="Q447" s="308"/>
      <c r="R447" s="309"/>
      <c r="S447" s="311" t="str">
        <f ca="1">IF(ISNUMBER(Y447),INDEX(회계장부!$E:$E,Y447,1),IF(Y447="월계","",IF(Y447="누계",INDEX(월별누계!$F:$F,MATCH(출력월,월별누계!$A:$A,0),1),"")))</f>
        <v/>
      </c>
      <c r="T447" s="311"/>
      <c r="U447" s="311"/>
      <c r="V447" s="310"/>
      <c r="W447" s="1">
        <v>442</v>
      </c>
      <c r="X447" s="1" t="str">
        <f ca="1">IFERROR(MATCH(W447,회계장부!$N:$N,0),"N/A")</f>
        <v>N/A</v>
      </c>
      <c r="Y447" s="1" t="str">
        <f t="shared" ca="1" si="13"/>
        <v>N/A</v>
      </c>
      <c r="Z447" s="1" t="str">
        <f t="shared" ca="1" si="12"/>
        <v>X</v>
      </c>
    </row>
    <row r="448" spans="1:26" ht="20.100000000000001" customHeight="1">
      <c r="A448" s="298" t="str">
        <f ca="1">IF(X448="N/A","",MONTH(INDEX(회계장부!$A:$A,X448,1)))</f>
        <v/>
      </c>
      <c r="B448" s="299" t="str">
        <f ca="1">IF(X448="N/A","",DAY(INDEX(회계장부!$A:$A,X448,1)))</f>
        <v/>
      </c>
      <c r="C448" s="325" t="str">
        <f ca="1">IF(ISNUMBER(Y448),INDEX(회계장부!$B:$B,Y448,1),IF(Y448="N/A","",Y448))</f>
        <v/>
      </c>
      <c r="D448" s="326"/>
      <c r="E448" s="326"/>
      <c r="F448" s="326"/>
      <c r="G448" s="326"/>
      <c r="H448" s="326"/>
      <c r="I448" s="326"/>
      <c r="J448" s="327"/>
      <c r="K448" s="307" t="str">
        <f ca="1">IF(ISNUMBER(Y448),TEXT(INDEX(회계장부!$C:$C,Y448,1),"#,###"),IF(Y448="월계",INDEX(월별누계!$B:$B,MATCH(출력월,월별누계!$A:$A,0),1),IF(Y448="누계",INDEX(월별누계!$D:$D,MATCH(출력월,월별누계!$A:$A,0),1),"")))</f>
        <v/>
      </c>
      <c r="L448" s="308"/>
      <c r="M448" s="308"/>
      <c r="N448" s="309"/>
      <c r="O448" s="310" t="str">
        <f ca="1">IF(ISNUMBER(Y448),TEXT(INDEX(회계장부!$D:$D,Y448,1),"#,####"),IF(Y448="월계",INDEX(월별누계!$C:$C,MATCH(출력월,월별누계!$A:$A,0),1),IF(Y448="누계",INDEX(월별누계!$E:$E,MATCH(출력월,월별누계!$A:$A,0),1),"")))</f>
        <v/>
      </c>
      <c r="P448" s="308"/>
      <c r="Q448" s="308"/>
      <c r="R448" s="309"/>
      <c r="S448" s="311" t="str">
        <f ca="1">IF(ISNUMBER(Y448),INDEX(회계장부!$E:$E,Y448,1),IF(Y448="월계","",IF(Y448="누계",INDEX(월별누계!$F:$F,MATCH(출력월,월별누계!$A:$A,0),1),"")))</f>
        <v/>
      </c>
      <c r="T448" s="311"/>
      <c r="U448" s="311"/>
      <c r="V448" s="310"/>
      <c r="W448" s="1">
        <v>443</v>
      </c>
      <c r="X448" s="1" t="str">
        <f ca="1">IFERROR(MATCH(W448,회계장부!$N:$N,0),"N/A")</f>
        <v>N/A</v>
      </c>
      <c r="Y448" s="1" t="str">
        <f t="shared" ca="1" si="13"/>
        <v>N/A</v>
      </c>
      <c r="Z448" s="1" t="str">
        <f t="shared" ca="1" si="12"/>
        <v>X</v>
      </c>
    </row>
    <row r="449" spans="1:26" ht="20.100000000000001" customHeight="1">
      <c r="A449" s="298" t="str">
        <f ca="1">IF(X449="N/A","",MONTH(INDEX(회계장부!$A:$A,X449,1)))</f>
        <v/>
      </c>
      <c r="B449" s="299" t="str">
        <f ca="1">IF(X449="N/A","",DAY(INDEX(회계장부!$A:$A,X449,1)))</f>
        <v/>
      </c>
      <c r="C449" s="325" t="str">
        <f ca="1">IF(ISNUMBER(Y449),INDEX(회계장부!$B:$B,Y449,1),IF(Y449="N/A","",Y449))</f>
        <v/>
      </c>
      <c r="D449" s="326"/>
      <c r="E449" s="326"/>
      <c r="F449" s="326"/>
      <c r="G449" s="326"/>
      <c r="H449" s="326"/>
      <c r="I449" s="326"/>
      <c r="J449" s="327"/>
      <c r="K449" s="307" t="str">
        <f ca="1">IF(ISNUMBER(Y449),TEXT(INDEX(회계장부!$C:$C,Y449,1),"#,###"),IF(Y449="월계",INDEX(월별누계!$B:$B,MATCH(출력월,월별누계!$A:$A,0),1),IF(Y449="누계",INDEX(월별누계!$D:$D,MATCH(출력월,월별누계!$A:$A,0),1),"")))</f>
        <v/>
      </c>
      <c r="L449" s="308"/>
      <c r="M449" s="308"/>
      <c r="N449" s="309"/>
      <c r="O449" s="310" t="str">
        <f ca="1">IF(ISNUMBER(Y449),TEXT(INDEX(회계장부!$D:$D,Y449,1),"#,####"),IF(Y449="월계",INDEX(월별누계!$C:$C,MATCH(출력월,월별누계!$A:$A,0),1),IF(Y449="누계",INDEX(월별누계!$E:$E,MATCH(출력월,월별누계!$A:$A,0),1),"")))</f>
        <v/>
      </c>
      <c r="P449" s="308"/>
      <c r="Q449" s="308"/>
      <c r="R449" s="309"/>
      <c r="S449" s="311" t="str">
        <f ca="1">IF(ISNUMBER(Y449),INDEX(회계장부!$E:$E,Y449,1),IF(Y449="월계","",IF(Y449="누계",INDEX(월별누계!$F:$F,MATCH(출력월,월별누계!$A:$A,0),1),"")))</f>
        <v/>
      </c>
      <c r="T449" s="311"/>
      <c r="U449" s="311"/>
      <c r="V449" s="310"/>
      <c r="W449" s="1">
        <v>444</v>
      </c>
      <c r="X449" s="1" t="str">
        <f ca="1">IFERROR(MATCH(W449,회계장부!$N:$N,0),"N/A")</f>
        <v>N/A</v>
      </c>
      <c r="Y449" s="1" t="str">
        <f t="shared" ca="1" si="13"/>
        <v>N/A</v>
      </c>
      <c r="Z449" s="1" t="str">
        <f t="shared" ca="1" si="12"/>
        <v>X</v>
      </c>
    </row>
    <row r="450" spans="1:26" ht="20.100000000000001" customHeight="1">
      <c r="A450" s="298" t="str">
        <f ca="1">IF(X450="N/A","",MONTH(INDEX(회계장부!$A:$A,X450,1)))</f>
        <v/>
      </c>
      <c r="B450" s="299" t="str">
        <f ca="1">IF(X450="N/A","",DAY(INDEX(회계장부!$A:$A,X450,1)))</f>
        <v/>
      </c>
      <c r="C450" s="325" t="str">
        <f ca="1">IF(ISNUMBER(Y450),INDEX(회계장부!$B:$B,Y450,1),IF(Y450="N/A","",Y450))</f>
        <v/>
      </c>
      <c r="D450" s="326"/>
      <c r="E450" s="326"/>
      <c r="F450" s="326"/>
      <c r="G450" s="326"/>
      <c r="H450" s="326"/>
      <c r="I450" s="326"/>
      <c r="J450" s="327"/>
      <c r="K450" s="307" t="str">
        <f ca="1">IF(ISNUMBER(Y450),TEXT(INDEX(회계장부!$C:$C,Y450,1),"#,###"),IF(Y450="월계",INDEX(월별누계!$B:$B,MATCH(출력월,월별누계!$A:$A,0),1),IF(Y450="누계",INDEX(월별누계!$D:$D,MATCH(출력월,월별누계!$A:$A,0),1),"")))</f>
        <v/>
      </c>
      <c r="L450" s="308"/>
      <c r="M450" s="308"/>
      <c r="N450" s="309"/>
      <c r="O450" s="310" t="str">
        <f ca="1">IF(ISNUMBER(Y450),TEXT(INDEX(회계장부!$D:$D,Y450,1),"#,####"),IF(Y450="월계",INDEX(월별누계!$C:$C,MATCH(출력월,월별누계!$A:$A,0),1),IF(Y450="누계",INDEX(월별누계!$E:$E,MATCH(출력월,월별누계!$A:$A,0),1),"")))</f>
        <v/>
      </c>
      <c r="P450" s="308"/>
      <c r="Q450" s="308"/>
      <c r="R450" s="309"/>
      <c r="S450" s="311" t="str">
        <f ca="1">IF(ISNUMBER(Y450),INDEX(회계장부!$E:$E,Y450,1),IF(Y450="월계","",IF(Y450="누계",INDEX(월별누계!$F:$F,MATCH(출력월,월별누계!$A:$A,0),1),"")))</f>
        <v/>
      </c>
      <c r="T450" s="311"/>
      <c r="U450" s="311"/>
      <c r="V450" s="310"/>
      <c r="W450" s="1">
        <v>445</v>
      </c>
      <c r="X450" s="1" t="str">
        <f ca="1">IFERROR(MATCH(W450,회계장부!$N:$N,0),"N/A")</f>
        <v>N/A</v>
      </c>
      <c r="Y450" s="1" t="str">
        <f t="shared" ca="1" si="13"/>
        <v>N/A</v>
      </c>
      <c r="Z450" s="1" t="str">
        <f t="shared" ca="1" si="12"/>
        <v>X</v>
      </c>
    </row>
    <row r="451" spans="1:26" ht="20.100000000000001" customHeight="1">
      <c r="A451" s="298" t="str">
        <f ca="1">IF(X451="N/A","",MONTH(INDEX(회계장부!$A:$A,X451,1)))</f>
        <v/>
      </c>
      <c r="B451" s="299" t="str">
        <f ca="1">IF(X451="N/A","",DAY(INDEX(회계장부!$A:$A,X451,1)))</f>
        <v/>
      </c>
      <c r="C451" s="325" t="str">
        <f ca="1">IF(ISNUMBER(Y451),INDEX(회계장부!$B:$B,Y451,1),IF(Y451="N/A","",Y451))</f>
        <v/>
      </c>
      <c r="D451" s="326"/>
      <c r="E451" s="326"/>
      <c r="F451" s="326"/>
      <c r="G451" s="326"/>
      <c r="H451" s="326"/>
      <c r="I451" s="326"/>
      <c r="J451" s="327"/>
      <c r="K451" s="307" t="str">
        <f ca="1">IF(ISNUMBER(Y451),TEXT(INDEX(회계장부!$C:$C,Y451,1),"#,###"),IF(Y451="월계",INDEX(월별누계!$B:$B,MATCH(출력월,월별누계!$A:$A,0),1),IF(Y451="누계",INDEX(월별누계!$D:$D,MATCH(출력월,월별누계!$A:$A,0),1),"")))</f>
        <v/>
      </c>
      <c r="L451" s="308"/>
      <c r="M451" s="308"/>
      <c r="N451" s="309"/>
      <c r="O451" s="310" t="str">
        <f ca="1">IF(ISNUMBER(Y451),TEXT(INDEX(회계장부!$D:$D,Y451,1),"#,####"),IF(Y451="월계",INDEX(월별누계!$C:$C,MATCH(출력월,월별누계!$A:$A,0),1),IF(Y451="누계",INDEX(월별누계!$E:$E,MATCH(출력월,월별누계!$A:$A,0),1),"")))</f>
        <v/>
      </c>
      <c r="P451" s="308"/>
      <c r="Q451" s="308"/>
      <c r="R451" s="309"/>
      <c r="S451" s="311" t="str">
        <f ca="1">IF(ISNUMBER(Y451),INDEX(회계장부!$E:$E,Y451,1),IF(Y451="월계","",IF(Y451="누계",INDEX(월별누계!$F:$F,MATCH(출력월,월별누계!$A:$A,0),1),"")))</f>
        <v/>
      </c>
      <c r="T451" s="311"/>
      <c r="U451" s="311"/>
      <c r="V451" s="310"/>
      <c r="W451" s="1">
        <v>446</v>
      </c>
      <c r="X451" s="1" t="str">
        <f ca="1">IFERROR(MATCH(W451,회계장부!$N:$N,0),"N/A")</f>
        <v>N/A</v>
      </c>
      <c r="Y451" s="1" t="str">
        <f t="shared" ca="1" si="13"/>
        <v>N/A</v>
      </c>
      <c r="Z451" s="1" t="str">
        <f t="shared" ca="1" si="12"/>
        <v>X</v>
      </c>
    </row>
    <row r="452" spans="1:26" ht="20.100000000000001" customHeight="1">
      <c r="A452" s="298" t="str">
        <f ca="1">IF(X452="N/A","",MONTH(INDEX(회계장부!$A:$A,X452,1)))</f>
        <v/>
      </c>
      <c r="B452" s="299" t="str">
        <f ca="1">IF(X452="N/A","",DAY(INDEX(회계장부!$A:$A,X452,1)))</f>
        <v/>
      </c>
      <c r="C452" s="325" t="str">
        <f ca="1">IF(ISNUMBER(Y452),INDEX(회계장부!$B:$B,Y452,1),IF(Y452="N/A","",Y452))</f>
        <v/>
      </c>
      <c r="D452" s="326"/>
      <c r="E452" s="326"/>
      <c r="F452" s="326"/>
      <c r="G452" s="326"/>
      <c r="H452" s="326"/>
      <c r="I452" s="326"/>
      <c r="J452" s="327"/>
      <c r="K452" s="307" t="str">
        <f ca="1">IF(ISNUMBER(Y452),TEXT(INDEX(회계장부!$C:$C,Y452,1),"#,###"),IF(Y452="월계",INDEX(월별누계!$B:$B,MATCH(출력월,월별누계!$A:$A,0),1),IF(Y452="누계",INDEX(월별누계!$D:$D,MATCH(출력월,월별누계!$A:$A,0),1),"")))</f>
        <v/>
      </c>
      <c r="L452" s="308"/>
      <c r="M452" s="308"/>
      <c r="N452" s="309"/>
      <c r="O452" s="310" t="str">
        <f ca="1">IF(ISNUMBER(Y452),TEXT(INDEX(회계장부!$D:$D,Y452,1),"#,####"),IF(Y452="월계",INDEX(월별누계!$C:$C,MATCH(출력월,월별누계!$A:$A,0),1),IF(Y452="누계",INDEX(월별누계!$E:$E,MATCH(출력월,월별누계!$A:$A,0),1),"")))</f>
        <v/>
      </c>
      <c r="P452" s="308"/>
      <c r="Q452" s="308"/>
      <c r="R452" s="309"/>
      <c r="S452" s="311" t="str">
        <f ca="1">IF(ISNUMBER(Y452),INDEX(회계장부!$E:$E,Y452,1),IF(Y452="월계","",IF(Y452="누계",INDEX(월별누계!$F:$F,MATCH(출력월,월별누계!$A:$A,0),1),"")))</f>
        <v/>
      </c>
      <c r="T452" s="311"/>
      <c r="U452" s="311"/>
      <c r="V452" s="310"/>
      <c r="W452" s="1">
        <v>447</v>
      </c>
      <c r="X452" s="1" t="str">
        <f ca="1">IFERROR(MATCH(W452,회계장부!$N:$N,0),"N/A")</f>
        <v>N/A</v>
      </c>
      <c r="Y452" s="1" t="str">
        <f t="shared" ca="1" si="13"/>
        <v>N/A</v>
      </c>
      <c r="Z452" s="1" t="str">
        <f t="shared" ca="1" si="12"/>
        <v>X</v>
      </c>
    </row>
    <row r="453" spans="1:26" ht="20.100000000000001" customHeight="1">
      <c r="A453" s="298" t="str">
        <f ca="1">IF(X453="N/A","",MONTH(INDEX(회계장부!$A:$A,X453,1)))</f>
        <v/>
      </c>
      <c r="B453" s="299" t="str">
        <f ca="1">IF(X453="N/A","",DAY(INDEX(회계장부!$A:$A,X453,1)))</f>
        <v/>
      </c>
      <c r="C453" s="325" t="str">
        <f ca="1">IF(ISNUMBER(Y453),INDEX(회계장부!$B:$B,Y453,1),IF(Y453="N/A","",Y453))</f>
        <v/>
      </c>
      <c r="D453" s="326"/>
      <c r="E453" s="326"/>
      <c r="F453" s="326"/>
      <c r="G453" s="326"/>
      <c r="H453" s="326"/>
      <c r="I453" s="326"/>
      <c r="J453" s="327"/>
      <c r="K453" s="307" t="str">
        <f ca="1">IF(ISNUMBER(Y453),TEXT(INDEX(회계장부!$C:$C,Y453,1),"#,###"),IF(Y453="월계",INDEX(월별누계!$B:$B,MATCH(출력월,월별누계!$A:$A,0),1),IF(Y453="누계",INDEX(월별누계!$D:$D,MATCH(출력월,월별누계!$A:$A,0),1),"")))</f>
        <v/>
      </c>
      <c r="L453" s="308"/>
      <c r="M453" s="308"/>
      <c r="N453" s="309"/>
      <c r="O453" s="310" t="str">
        <f ca="1">IF(ISNUMBER(Y453),TEXT(INDEX(회계장부!$D:$D,Y453,1),"#,####"),IF(Y453="월계",INDEX(월별누계!$C:$C,MATCH(출력월,월별누계!$A:$A,0),1),IF(Y453="누계",INDEX(월별누계!$E:$E,MATCH(출력월,월별누계!$A:$A,0),1),"")))</f>
        <v/>
      </c>
      <c r="P453" s="308"/>
      <c r="Q453" s="308"/>
      <c r="R453" s="309"/>
      <c r="S453" s="311" t="str">
        <f ca="1">IF(ISNUMBER(Y453),INDEX(회계장부!$E:$E,Y453,1),IF(Y453="월계","",IF(Y453="누계",INDEX(월별누계!$F:$F,MATCH(출력월,월별누계!$A:$A,0),1),"")))</f>
        <v/>
      </c>
      <c r="T453" s="311"/>
      <c r="U453" s="311"/>
      <c r="V453" s="310"/>
      <c r="W453" s="1">
        <v>448</v>
      </c>
      <c r="X453" s="1" t="str">
        <f ca="1">IFERROR(MATCH(W453,회계장부!$N:$N,0),"N/A")</f>
        <v>N/A</v>
      </c>
      <c r="Y453" s="1" t="str">
        <f t="shared" ca="1" si="13"/>
        <v>N/A</v>
      </c>
      <c r="Z453" s="1" t="str">
        <f t="shared" ca="1" si="12"/>
        <v>X</v>
      </c>
    </row>
    <row r="454" spans="1:26" ht="20.100000000000001" customHeight="1">
      <c r="A454" s="298" t="str">
        <f ca="1">IF(X454="N/A","",MONTH(INDEX(회계장부!$A:$A,X454,1)))</f>
        <v/>
      </c>
      <c r="B454" s="299" t="str">
        <f ca="1">IF(X454="N/A","",DAY(INDEX(회계장부!$A:$A,X454,1)))</f>
        <v/>
      </c>
      <c r="C454" s="325" t="str">
        <f ca="1">IF(ISNUMBER(Y454),INDEX(회계장부!$B:$B,Y454,1),IF(Y454="N/A","",Y454))</f>
        <v/>
      </c>
      <c r="D454" s="326"/>
      <c r="E454" s="326"/>
      <c r="F454" s="326"/>
      <c r="G454" s="326"/>
      <c r="H454" s="326"/>
      <c r="I454" s="326"/>
      <c r="J454" s="327"/>
      <c r="K454" s="307" t="str">
        <f ca="1">IF(ISNUMBER(Y454),TEXT(INDEX(회계장부!$C:$C,Y454,1),"#,###"),IF(Y454="월계",INDEX(월별누계!$B:$B,MATCH(출력월,월별누계!$A:$A,0),1),IF(Y454="누계",INDEX(월별누계!$D:$D,MATCH(출력월,월별누계!$A:$A,0),1),"")))</f>
        <v/>
      </c>
      <c r="L454" s="308"/>
      <c r="M454" s="308"/>
      <c r="N454" s="309"/>
      <c r="O454" s="310" t="str">
        <f ca="1">IF(ISNUMBER(Y454),TEXT(INDEX(회계장부!$D:$D,Y454,1),"#,####"),IF(Y454="월계",INDEX(월별누계!$C:$C,MATCH(출력월,월별누계!$A:$A,0),1),IF(Y454="누계",INDEX(월별누계!$E:$E,MATCH(출력월,월별누계!$A:$A,0),1),"")))</f>
        <v/>
      </c>
      <c r="P454" s="308"/>
      <c r="Q454" s="308"/>
      <c r="R454" s="309"/>
      <c r="S454" s="311" t="str">
        <f ca="1">IF(ISNUMBER(Y454),INDEX(회계장부!$E:$E,Y454,1),IF(Y454="월계","",IF(Y454="누계",INDEX(월별누계!$F:$F,MATCH(출력월,월별누계!$A:$A,0),1),"")))</f>
        <v/>
      </c>
      <c r="T454" s="311"/>
      <c r="U454" s="311"/>
      <c r="V454" s="310"/>
      <c r="W454" s="1">
        <v>449</v>
      </c>
      <c r="X454" s="1" t="str">
        <f ca="1">IFERROR(MATCH(W454,회계장부!$N:$N,0),"N/A")</f>
        <v>N/A</v>
      </c>
      <c r="Y454" s="1" t="str">
        <f t="shared" ca="1" si="13"/>
        <v>N/A</v>
      </c>
      <c r="Z454" s="1" t="str">
        <f t="shared" ca="1" si="12"/>
        <v>X</v>
      </c>
    </row>
    <row r="455" spans="1:26" ht="20.100000000000001" customHeight="1">
      <c r="A455" s="298" t="str">
        <f ca="1">IF(X455="N/A","",MONTH(INDEX(회계장부!$A:$A,X455,1)))</f>
        <v/>
      </c>
      <c r="B455" s="299" t="str">
        <f ca="1">IF(X455="N/A","",DAY(INDEX(회계장부!$A:$A,X455,1)))</f>
        <v/>
      </c>
      <c r="C455" s="325" t="str">
        <f ca="1">IF(ISNUMBER(Y455),INDEX(회계장부!$B:$B,Y455,1),IF(Y455="N/A","",Y455))</f>
        <v/>
      </c>
      <c r="D455" s="326"/>
      <c r="E455" s="326"/>
      <c r="F455" s="326"/>
      <c r="G455" s="326"/>
      <c r="H455" s="326"/>
      <c r="I455" s="326"/>
      <c r="J455" s="327"/>
      <c r="K455" s="307" t="str">
        <f ca="1">IF(ISNUMBER(Y455),TEXT(INDEX(회계장부!$C:$C,Y455,1),"#,###"),IF(Y455="월계",INDEX(월별누계!$B:$B,MATCH(출력월,월별누계!$A:$A,0),1),IF(Y455="누계",INDEX(월별누계!$D:$D,MATCH(출력월,월별누계!$A:$A,0),1),"")))</f>
        <v/>
      </c>
      <c r="L455" s="308"/>
      <c r="M455" s="308"/>
      <c r="N455" s="309"/>
      <c r="O455" s="310" t="str">
        <f ca="1">IF(ISNUMBER(Y455),TEXT(INDEX(회계장부!$D:$D,Y455,1),"#,####"),IF(Y455="월계",INDEX(월별누계!$C:$C,MATCH(출력월,월별누계!$A:$A,0),1),IF(Y455="누계",INDEX(월별누계!$E:$E,MATCH(출력월,월별누계!$A:$A,0),1),"")))</f>
        <v/>
      </c>
      <c r="P455" s="308"/>
      <c r="Q455" s="308"/>
      <c r="R455" s="309"/>
      <c r="S455" s="311" t="str">
        <f ca="1">IF(ISNUMBER(Y455),INDEX(회계장부!$E:$E,Y455,1),IF(Y455="월계","",IF(Y455="누계",INDEX(월별누계!$F:$F,MATCH(출력월,월별누계!$A:$A,0),1),"")))</f>
        <v/>
      </c>
      <c r="T455" s="311"/>
      <c r="U455" s="311"/>
      <c r="V455" s="310"/>
      <c r="W455" s="1">
        <v>450</v>
      </c>
      <c r="X455" s="1" t="str">
        <f ca="1">IFERROR(MATCH(W455,회계장부!$N:$N,0),"N/A")</f>
        <v>N/A</v>
      </c>
      <c r="Y455" s="1" t="str">
        <f t="shared" ca="1" si="13"/>
        <v>N/A</v>
      </c>
      <c r="Z455" s="1" t="str">
        <f t="shared" ref="Z455:Z505" ca="1" si="14">IF(OR(ISNUMBER(Y455),Y455="월계",Y455="누계"),"O","X")</f>
        <v>X</v>
      </c>
    </row>
    <row r="456" spans="1:26" ht="20.100000000000001" customHeight="1">
      <c r="A456" s="298" t="str">
        <f ca="1">IF(X456="N/A","",MONTH(INDEX(회계장부!$A:$A,X456,1)))</f>
        <v/>
      </c>
      <c r="B456" s="299" t="str">
        <f ca="1">IF(X456="N/A","",DAY(INDEX(회계장부!$A:$A,X456,1)))</f>
        <v/>
      </c>
      <c r="C456" s="325" t="str">
        <f ca="1">IF(ISNUMBER(Y456),INDEX(회계장부!$B:$B,Y456,1),IF(Y456="N/A","",Y456))</f>
        <v/>
      </c>
      <c r="D456" s="326"/>
      <c r="E456" s="326"/>
      <c r="F456" s="326"/>
      <c r="G456" s="326"/>
      <c r="H456" s="326"/>
      <c r="I456" s="326"/>
      <c r="J456" s="327"/>
      <c r="K456" s="307" t="str">
        <f ca="1">IF(ISNUMBER(Y456),TEXT(INDEX(회계장부!$C:$C,Y456,1),"#,###"),IF(Y456="월계",INDEX(월별누계!$B:$B,MATCH(출력월,월별누계!$A:$A,0),1),IF(Y456="누계",INDEX(월별누계!$D:$D,MATCH(출력월,월별누계!$A:$A,0),1),"")))</f>
        <v/>
      </c>
      <c r="L456" s="308"/>
      <c r="M456" s="308"/>
      <c r="N456" s="309"/>
      <c r="O456" s="310" t="str">
        <f ca="1">IF(ISNUMBER(Y456),TEXT(INDEX(회계장부!$D:$D,Y456,1),"#,####"),IF(Y456="월계",INDEX(월별누계!$C:$C,MATCH(출력월,월별누계!$A:$A,0),1),IF(Y456="누계",INDEX(월별누계!$E:$E,MATCH(출력월,월별누계!$A:$A,0),1),"")))</f>
        <v/>
      </c>
      <c r="P456" s="308"/>
      <c r="Q456" s="308"/>
      <c r="R456" s="309"/>
      <c r="S456" s="311" t="str">
        <f ca="1">IF(ISNUMBER(Y456),INDEX(회계장부!$E:$E,Y456,1),IF(Y456="월계","",IF(Y456="누계",INDEX(월별누계!$F:$F,MATCH(출력월,월별누계!$A:$A,0),1),"")))</f>
        <v/>
      </c>
      <c r="T456" s="311"/>
      <c r="U456" s="311"/>
      <c r="V456" s="310"/>
      <c r="W456" s="1">
        <v>451</v>
      </c>
      <c r="X456" s="1" t="str">
        <f ca="1">IFERROR(MATCH(W456,회계장부!$N:$N,0),"N/A")</f>
        <v>N/A</v>
      </c>
      <c r="Y456" s="1" t="str">
        <f t="shared" ref="Y456:Y505" ca="1" si="15">IF(ISNUMBER(X456),X456,IF(X456="N/A",IF(ISNUMBER(X455),"월계",IF(Y455="월계","누계",X456))))</f>
        <v>N/A</v>
      </c>
      <c r="Z456" s="1" t="str">
        <f t="shared" ca="1" si="14"/>
        <v>X</v>
      </c>
    </row>
    <row r="457" spans="1:26" ht="20.100000000000001" customHeight="1">
      <c r="A457" s="298" t="str">
        <f ca="1">IF(X457="N/A","",MONTH(INDEX(회계장부!$A:$A,X457,1)))</f>
        <v/>
      </c>
      <c r="B457" s="299" t="str">
        <f ca="1">IF(X457="N/A","",DAY(INDEX(회계장부!$A:$A,X457,1)))</f>
        <v/>
      </c>
      <c r="C457" s="325" t="str">
        <f ca="1">IF(ISNUMBER(Y457),INDEX(회계장부!$B:$B,Y457,1),IF(Y457="N/A","",Y457))</f>
        <v/>
      </c>
      <c r="D457" s="326"/>
      <c r="E457" s="326"/>
      <c r="F457" s="326"/>
      <c r="G457" s="326"/>
      <c r="H457" s="326"/>
      <c r="I457" s="326"/>
      <c r="J457" s="327"/>
      <c r="K457" s="307" t="str">
        <f ca="1">IF(ISNUMBER(Y457),TEXT(INDEX(회계장부!$C:$C,Y457,1),"#,###"),IF(Y457="월계",INDEX(월별누계!$B:$B,MATCH(출력월,월별누계!$A:$A,0),1),IF(Y457="누계",INDEX(월별누계!$D:$D,MATCH(출력월,월별누계!$A:$A,0),1),"")))</f>
        <v/>
      </c>
      <c r="L457" s="308"/>
      <c r="M457" s="308"/>
      <c r="N457" s="309"/>
      <c r="O457" s="310" t="str">
        <f ca="1">IF(ISNUMBER(Y457),TEXT(INDEX(회계장부!$D:$D,Y457,1),"#,####"),IF(Y457="월계",INDEX(월별누계!$C:$C,MATCH(출력월,월별누계!$A:$A,0),1),IF(Y457="누계",INDEX(월별누계!$E:$E,MATCH(출력월,월별누계!$A:$A,0),1),"")))</f>
        <v/>
      </c>
      <c r="P457" s="308"/>
      <c r="Q457" s="308"/>
      <c r="R457" s="309"/>
      <c r="S457" s="311" t="str">
        <f ca="1">IF(ISNUMBER(Y457),INDEX(회계장부!$E:$E,Y457,1),IF(Y457="월계","",IF(Y457="누계",INDEX(월별누계!$F:$F,MATCH(출력월,월별누계!$A:$A,0),1),"")))</f>
        <v/>
      </c>
      <c r="T457" s="311"/>
      <c r="U457" s="311"/>
      <c r="V457" s="310"/>
      <c r="W457" s="1">
        <v>452</v>
      </c>
      <c r="X457" s="1" t="str">
        <f ca="1">IFERROR(MATCH(W457,회계장부!$N:$N,0),"N/A")</f>
        <v>N/A</v>
      </c>
      <c r="Y457" s="1" t="str">
        <f t="shared" ca="1" si="15"/>
        <v>N/A</v>
      </c>
      <c r="Z457" s="1" t="str">
        <f t="shared" ca="1" si="14"/>
        <v>X</v>
      </c>
    </row>
    <row r="458" spans="1:26" ht="20.100000000000001" customHeight="1">
      <c r="A458" s="298" t="str">
        <f ca="1">IF(X458="N/A","",MONTH(INDEX(회계장부!$A:$A,X458,1)))</f>
        <v/>
      </c>
      <c r="B458" s="299" t="str">
        <f ca="1">IF(X458="N/A","",DAY(INDEX(회계장부!$A:$A,X458,1)))</f>
        <v/>
      </c>
      <c r="C458" s="325" t="str">
        <f ca="1">IF(ISNUMBER(Y458),INDEX(회계장부!$B:$B,Y458,1),IF(Y458="N/A","",Y458))</f>
        <v/>
      </c>
      <c r="D458" s="326"/>
      <c r="E458" s="326"/>
      <c r="F458" s="326"/>
      <c r="G458" s="326"/>
      <c r="H458" s="326"/>
      <c r="I458" s="326"/>
      <c r="J458" s="327"/>
      <c r="K458" s="307" t="str">
        <f ca="1">IF(ISNUMBER(Y458),TEXT(INDEX(회계장부!$C:$C,Y458,1),"#,###"),IF(Y458="월계",INDEX(월별누계!$B:$B,MATCH(출력월,월별누계!$A:$A,0),1),IF(Y458="누계",INDEX(월별누계!$D:$D,MATCH(출력월,월별누계!$A:$A,0),1),"")))</f>
        <v/>
      </c>
      <c r="L458" s="308"/>
      <c r="M458" s="308"/>
      <c r="N458" s="309"/>
      <c r="O458" s="310" t="str">
        <f ca="1">IF(ISNUMBER(Y458),TEXT(INDEX(회계장부!$D:$D,Y458,1),"#,####"),IF(Y458="월계",INDEX(월별누계!$C:$C,MATCH(출력월,월별누계!$A:$A,0),1),IF(Y458="누계",INDEX(월별누계!$E:$E,MATCH(출력월,월별누계!$A:$A,0),1),"")))</f>
        <v/>
      </c>
      <c r="P458" s="308"/>
      <c r="Q458" s="308"/>
      <c r="R458" s="309"/>
      <c r="S458" s="311" t="str">
        <f ca="1">IF(ISNUMBER(Y458),INDEX(회계장부!$E:$E,Y458,1),IF(Y458="월계","",IF(Y458="누계",INDEX(월별누계!$F:$F,MATCH(출력월,월별누계!$A:$A,0),1),"")))</f>
        <v/>
      </c>
      <c r="T458" s="311"/>
      <c r="U458" s="311"/>
      <c r="V458" s="310"/>
      <c r="W458" s="1">
        <v>453</v>
      </c>
      <c r="X458" s="1" t="str">
        <f ca="1">IFERROR(MATCH(W458,회계장부!$N:$N,0),"N/A")</f>
        <v>N/A</v>
      </c>
      <c r="Y458" s="1" t="str">
        <f t="shared" ca="1" si="15"/>
        <v>N/A</v>
      </c>
      <c r="Z458" s="1" t="str">
        <f t="shared" ca="1" si="14"/>
        <v>X</v>
      </c>
    </row>
    <row r="459" spans="1:26" ht="20.100000000000001" customHeight="1">
      <c r="A459" s="298" t="str">
        <f ca="1">IF(X459="N/A","",MONTH(INDEX(회계장부!$A:$A,X459,1)))</f>
        <v/>
      </c>
      <c r="B459" s="299" t="str">
        <f ca="1">IF(X459="N/A","",DAY(INDEX(회계장부!$A:$A,X459,1)))</f>
        <v/>
      </c>
      <c r="C459" s="325" t="str">
        <f ca="1">IF(ISNUMBER(Y459),INDEX(회계장부!$B:$B,Y459,1),IF(Y459="N/A","",Y459))</f>
        <v/>
      </c>
      <c r="D459" s="326"/>
      <c r="E459" s="326"/>
      <c r="F459" s="326"/>
      <c r="G459" s="326"/>
      <c r="H459" s="326"/>
      <c r="I459" s="326"/>
      <c r="J459" s="327"/>
      <c r="K459" s="307" t="str">
        <f ca="1">IF(ISNUMBER(Y459),TEXT(INDEX(회계장부!$C:$C,Y459,1),"#,###"),IF(Y459="월계",INDEX(월별누계!$B:$B,MATCH(출력월,월별누계!$A:$A,0),1),IF(Y459="누계",INDEX(월별누계!$D:$D,MATCH(출력월,월별누계!$A:$A,0),1),"")))</f>
        <v/>
      </c>
      <c r="L459" s="308"/>
      <c r="M459" s="308"/>
      <c r="N459" s="309"/>
      <c r="O459" s="310" t="str">
        <f ca="1">IF(ISNUMBER(Y459),TEXT(INDEX(회계장부!$D:$D,Y459,1),"#,####"),IF(Y459="월계",INDEX(월별누계!$C:$C,MATCH(출력월,월별누계!$A:$A,0),1),IF(Y459="누계",INDEX(월별누계!$E:$E,MATCH(출력월,월별누계!$A:$A,0),1),"")))</f>
        <v/>
      </c>
      <c r="P459" s="308"/>
      <c r="Q459" s="308"/>
      <c r="R459" s="309"/>
      <c r="S459" s="311" t="str">
        <f ca="1">IF(ISNUMBER(Y459),INDEX(회계장부!$E:$E,Y459,1),IF(Y459="월계","",IF(Y459="누계",INDEX(월별누계!$F:$F,MATCH(출력월,월별누계!$A:$A,0),1),"")))</f>
        <v/>
      </c>
      <c r="T459" s="311"/>
      <c r="U459" s="311"/>
      <c r="V459" s="310"/>
      <c r="W459" s="1">
        <v>454</v>
      </c>
      <c r="X459" s="1" t="str">
        <f ca="1">IFERROR(MATCH(W459,회계장부!$N:$N,0),"N/A")</f>
        <v>N/A</v>
      </c>
      <c r="Y459" s="1" t="str">
        <f t="shared" ca="1" si="15"/>
        <v>N/A</v>
      </c>
      <c r="Z459" s="1" t="str">
        <f t="shared" ca="1" si="14"/>
        <v>X</v>
      </c>
    </row>
    <row r="460" spans="1:26" ht="20.100000000000001" customHeight="1">
      <c r="A460" s="298" t="str">
        <f ca="1">IF(X460="N/A","",MONTH(INDEX(회계장부!$A:$A,X460,1)))</f>
        <v/>
      </c>
      <c r="B460" s="299" t="str">
        <f ca="1">IF(X460="N/A","",DAY(INDEX(회계장부!$A:$A,X460,1)))</f>
        <v/>
      </c>
      <c r="C460" s="325" t="str">
        <f ca="1">IF(ISNUMBER(Y460),INDEX(회계장부!$B:$B,Y460,1),IF(Y460="N/A","",Y460))</f>
        <v/>
      </c>
      <c r="D460" s="326"/>
      <c r="E460" s="326"/>
      <c r="F460" s="326"/>
      <c r="G460" s="326"/>
      <c r="H460" s="326"/>
      <c r="I460" s="326"/>
      <c r="J460" s="327"/>
      <c r="K460" s="307" t="str">
        <f ca="1">IF(ISNUMBER(Y460),TEXT(INDEX(회계장부!$C:$C,Y460,1),"#,###"),IF(Y460="월계",INDEX(월별누계!$B:$B,MATCH(출력월,월별누계!$A:$A,0),1),IF(Y460="누계",INDEX(월별누계!$D:$D,MATCH(출력월,월별누계!$A:$A,0),1),"")))</f>
        <v/>
      </c>
      <c r="L460" s="308"/>
      <c r="M460" s="308"/>
      <c r="N460" s="309"/>
      <c r="O460" s="310" t="str">
        <f ca="1">IF(ISNUMBER(Y460),TEXT(INDEX(회계장부!$D:$D,Y460,1),"#,####"),IF(Y460="월계",INDEX(월별누계!$C:$C,MATCH(출력월,월별누계!$A:$A,0),1),IF(Y460="누계",INDEX(월별누계!$E:$E,MATCH(출력월,월별누계!$A:$A,0),1),"")))</f>
        <v/>
      </c>
      <c r="P460" s="308"/>
      <c r="Q460" s="308"/>
      <c r="R460" s="309"/>
      <c r="S460" s="311" t="str">
        <f ca="1">IF(ISNUMBER(Y460),INDEX(회계장부!$E:$E,Y460,1),IF(Y460="월계","",IF(Y460="누계",INDEX(월별누계!$F:$F,MATCH(출력월,월별누계!$A:$A,0),1),"")))</f>
        <v/>
      </c>
      <c r="T460" s="311"/>
      <c r="U460" s="311"/>
      <c r="V460" s="310"/>
      <c r="W460" s="1">
        <v>455</v>
      </c>
      <c r="X460" s="1" t="str">
        <f ca="1">IFERROR(MATCH(W460,회계장부!$N:$N,0),"N/A")</f>
        <v>N/A</v>
      </c>
      <c r="Y460" s="1" t="str">
        <f t="shared" ca="1" si="15"/>
        <v>N/A</v>
      </c>
      <c r="Z460" s="1" t="str">
        <f t="shared" ca="1" si="14"/>
        <v>X</v>
      </c>
    </row>
    <row r="461" spans="1:26" ht="20.100000000000001" customHeight="1">
      <c r="A461" s="298" t="str">
        <f ca="1">IF(X461="N/A","",MONTH(INDEX(회계장부!$A:$A,X461,1)))</f>
        <v/>
      </c>
      <c r="B461" s="299" t="str">
        <f ca="1">IF(X461="N/A","",DAY(INDEX(회계장부!$A:$A,X461,1)))</f>
        <v/>
      </c>
      <c r="C461" s="325" t="str">
        <f ca="1">IF(ISNUMBER(Y461),INDEX(회계장부!$B:$B,Y461,1),IF(Y461="N/A","",Y461))</f>
        <v/>
      </c>
      <c r="D461" s="326"/>
      <c r="E461" s="326"/>
      <c r="F461" s="326"/>
      <c r="G461" s="326"/>
      <c r="H461" s="326"/>
      <c r="I461" s="326"/>
      <c r="J461" s="327"/>
      <c r="K461" s="307" t="str">
        <f ca="1">IF(ISNUMBER(Y461),TEXT(INDEX(회계장부!$C:$C,Y461,1),"#,###"),IF(Y461="월계",INDEX(월별누계!$B:$B,MATCH(출력월,월별누계!$A:$A,0),1),IF(Y461="누계",INDEX(월별누계!$D:$D,MATCH(출력월,월별누계!$A:$A,0),1),"")))</f>
        <v/>
      </c>
      <c r="L461" s="308"/>
      <c r="M461" s="308"/>
      <c r="N461" s="309"/>
      <c r="O461" s="310" t="str">
        <f ca="1">IF(ISNUMBER(Y461),TEXT(INDEX(회계장부!$D:$D,Y461,1),"#,####"),IF(Y461="월계",INDEX(월별누계!$C:$C,MATCH(출력월,월별누계!$A:$A,0),1),IF(Y461="누계",INDEX(월별누계!$E:$E,MATCH(출력월,월별누계!$A:$A,0),1),"")))</f>
        <v/>
      </c>
      <c r="P461" s="308"/>
      <c r="Q461" s="308"/>
      <c r="R461" s="309"/>
      <c r="S461" s="311" t="str">
        <f ca="1">IF(ISNUMBER(Y461),INDEX(회계장부!$E:$E,Y461,1),IF(Y461="월계","",IF(Y461="누계",INDEX(월별누계!$F:$F,MATCH(출력월,월별누계!$A:$A,0),1),"")))</f>
        <v/>
      </c>
      <c r="T461" s="311"/>
      <c r="U461" s="311"/>
      <c r="V461" s="310"/>
      <c r="W461" s="1">
        <v>456</v>
      </c>
      <c r="X461" s="1" t="str">
        <f ca="1">IFERROR(MATCH(W461,회계장부!$N:$N,0),"N/A")</f>
        <v>N/A</v>
      </c>
      <c r="Y461" s="1" t="str">
        <f t="shared" ca="1" si="15"/>
        <v>N/A</v>
      </c>
      <c r="Z461" s="1" t="str">
        <f t="shared" ca="1" si="14"/>
        <v>X</v>
      </c>
    </row>
    <row r="462" spans="1:26" ht="20.100000000000001" customHeight="1">
      <c r="A462" s="298" t="str">
        <f ca="1">IF(X462="N/A","",MONTH(INDEX(회계장부!$A:$A,X462,1)))</f>
        <v/>
      </c>
      <c r="B462" s="299" t="str">
        <f ca="1">IF(X462="N/A","",DAY(INDEX(회계장부!$A:$A,X462,1)))</f>
        <v/>
      </c>
      <c r="C462" s="325" t="str">
        <f ca="1">IF(ISNUMBER(Y462),INDEX(회계장부!$B:$B,Y462,1),IF(Y462="N/A","",Y462))</f>
        <v/>
      </c>
      <c r="D462" s="326"/>
      <c r="E462" s="326"/>
      <c r="F462" s="326"/>
      <c r="G462" s="326"/>
      <c r="H462" s="326"/>
      <c r="I462" s="326"/>
      <c r="J462" s="327"/>
      <c r="K462" s="307" t="str">
        <f ca="1">IF(ISNUMBER(Y462),TEXT(INDEX(회계장부!$C:$C,Y462,1),"#,###"),IF(Y462="월계",INDEX(월별누계!$B:$B,MATCH(출력월,월별누계!$A:$A,0),1),IF(Y462="누계",INDEX(월별누계!$D:$D,MATCH(출력월,월별누계!$A:$A,0),1),"")))</f>
        <v/>
      </c>
      <c r="L462" s="308"/>
      <c r="M462" s="308"/>
      <c r="N462" s="309"/>
      <c r="O462" s="310" t="str">
        <f ca="1">IF(ISNUMBER(Y462),TEXT(INDEX(회계장부!$D:$D,Y462,1),"#,####"),IF(Y462="월계",INDEX(월별누계!$C:$C,MATCH(출력월,월별누계!$A:$A,0),1),IF(Y462="누계",INDEX(월별누계!$E:$E,MATCH(출력월,월별누계!$A:$A,0),1),"")))</f>
        <v/>
      </c>
      <c r="P462" s="308"/>
      <c r="Q462" s="308"/>
      <c r="R462" s="309"/>
      <c r="S462" s="311" t="str">
        <f ca="1">IF(ISNUMBER(Y462),INDEX(회계장부!$E:$E,Y462,1),IF(Y462="월계","",IF(Y462="누계",INDEX(월별누계!$F:$F,MATCH(출력월,월별누계!$A:$A,0),1),"")))</f>
        <v/>
      </c>
      <c r="T462" s="311"/>
      <c r="U462" s="311"/>
      <c r="V462" s="310"/>
      <c r="W462" s="1">
        <v>457</v>
      </c>
      <c r="X462" s="1" t="str">
        <f ca="1">IFERROR(MATCH(W462,회계장부!$N:$N,0),"N/A")</f>
        <v>N/A</v>
      </c>
      <c r="Y462" s="1" t="str">
        <f t="shared" ca="1" si="15"/>
        <v>N/A</v>
      </c>
      <c r="Z462" s="1" t="str">
        <f t="shared" ca="1" si="14"/>
        <v>X</v>
      </c>
    </row>
    <row r="463" spans="1:26" ht="20.100000000000001" customHeight="1">
      <c r="A463" s="298" t="str">
        <f ca="1">IF(X463="N/A","",MONTH(INDEX(회계장부!$A:$A,X463,1)))</f>
        <v/>
      </c>
      <c r="B463" s="299" t="str">
        <f ca="1">IF(X463="N/A","",DAY(INDEX(회계장부!$A:$A,X463,1)))</f>
        <v/>
      </c>
      <c r="C463" s="325" t="str">
        <f ca="1">IF(ISNUMBER(Y463),INDEX(회계장부!$B:$B,Y463,1),IF(Y463="N/A","",Y463))</f>
        <v/>
      </c>
      <c r="D463" s="326"/>
      <c r="E463" s="326"/>
      <c r="F463" s="326"/>
      <c r="G463" s="326"/>
      <c r="H463" s="326"/>
      <c r="I463" s="326"/>
      <c r="J463" s="327"/>
      <c r="K463" s="307" t="str">
        <f ca="1">IF(ISNUMBER(Y463),TEXT(INDEX(회계장부!$C:$C,Y463,1),"#,###"),IF(Y463="월계",INDEX(월별누계!$B:$B,MATCH(출력월,월별누계!$A:$A,0),1),IF(Y463="누계",INDEX(월별누계!$D:$D,MATCH(출력월,월별누계!$A:$A,0),1),"")))</f>
        <v/>
      </c>
      <c r="L463" s="308"/>
      <c r="M463" s="308"/>
      <c r="N463" s="309"/>
      <c r="O463" s="310" t="str">
        <f ca="1">IF(ISNUMBER(Y463),TEXT(INDEX(회계장부!$D:$D,Y463,1),"#,####"),IF(Y463="월계",INDEX(월별누계!$C:$C,MATCH(출력월,월별누계!$A:$A,0),1),IF(Y463="누계",INDEX(월별누계!$E:$E,MATCH(출력월,월별누계!$A:$A,0),1),"")))</f>
        <v/>
      </c>
      <c r="P463" s="308"/>
      <c r="Q463" s="308"/>
      <c r="R463" s="309"/>
      <c r="S463" s="311" t="str">
        <f ca="1">IF(ISNUMBER(Y463),INDEX(회계장부!$E:$E,Y463,1),IF(Y463="월계","",IF(Y463="누계",INDEX(월별누계!$F:$F,MATCH(출력월,월별누계!$A:$A,0),1),"")))</f>
        <v/>
      </c>
      <c r="T463" s="311"/>
      <c r="U463" s="311"/>
      <c r="V463" s="310"/>
      <c r="W463" s="1">
        <v>458</v>
      </c>
      <c r="X463" s="1" t="str">
        <f ca="1">IFERROR(MATCH(W463,회계장부!$N:$N,0),"N/A")</f>
        <v>N/A</v>
      </c>
      <c r="Y463" s="1" t="str">
        <f t="shared" ca="1" si="15"/>
        <v>N/A</v>
      </c>
      <c r="Z463" s="1" t="str">
        <f t="shared" ca="1" si="14"/>
        <v>X</v>
      </c>
    </row>
    <row r="464" spans="1:26" ht="20.100000000000001" customHeight="1">
      <c r="A464" s="298" t="str">
        <f ca="1">IF(X464="N/A","",MONTH(INDEX(회계장부!$A:$A,X464,1)))</f>
        <v/>
      </c>
      <c r="B464" s="299" t="str">
        <f ca="1">IF(X464="N/A","",DAY(INDEX(회계장부!$A:$A,X464,1)))</f>
        <v/>
      </c>
      <c r="C464" s="325" t="str">
        <f ca="1">IF(ISNUMBER(Y464),INDEX(회계장부!$B:$B,Y464,1),IF(Y464="N/A","",Y464))</f>
        <v/>
      </c>
      <c r="D464" s="326"/>
      <c r="E464" s="326"/>
      <c r="F464" s="326"/>
      <c r="G464" s="326"/>
      <c r="H464" s="326"/>
      <c r="I464" s="326"/>
      <c r="J464" s="327"/>
      <c r="K464" s="307" t="str">
        <f ca="1">IF(ISNUMBER(Y464),TEXT(INDEX(회계장부!$C:$C,Y464,1),"#,###"),IF(Y464="월계",INDEX(월별누계!$B:$B,MATCH(출력월,월별누계!$A:$A,0),1),IF(Y464="누계",INDEX(월별누계!$D:$D,MATCH(출력월,월별누계!$A:$A,0),1),"")))</f>
        <v/>
      </c>
      <c r="L464" s="308"/>
      <c r="M464" s="308"/>
      <c r="N464" s="309"/>
      <c r="O464" s="310" t="str">
        <f ca="1">IF(ISNUMBER(Y464),TEXT(INDEX(회계장부!$D:$D,Y464,1),"#,####"),IF(Y464="월계",INDEX(월별누계!$C:$C,MATCH(출력월,월별누계!$A:$A,0),1),IF(Y464="누계",INDEX(월별누계!$E:$E,MATCH(출력월,월별누계!$A:$A,0),1),"")))</f>
        <v/>
      </c>
      <c r="P464" s="308"/>
      <c r="Q464" s="308"/>
      <c r="R464" s="309"/>
      <c r="S464" s="311" t="str">
        <f ca="1">IF(ISNUMBER(Y464),INDEX(회계장부!$E:$E,Y464,1),IF(Y464="월계","",IF(Y464="누계",INDEX(월별누계!$F:$F,MATCH(출력월,월별누계!$A:$A,0),1),"")))</f>
        <v/>
      </c>
      <c r="T464" s="311"/>
      <c r="U464" s="311"/>
      <c r="V464" s="310"/>
      <c r="W464" s="1">
        <v>459</v>
      </c>
      <c r="X464" s="1" t="str">
        <f ca="1">IFERROR(MATCH(W464,회계장부!$N:$N,0),"N/A")</f>
        <v>N/A</v>
      </c>
      <c r="Y464" s="1" t="str">
        <f t="shared" ca="1" si="15"/>
        <v>N/A</v>
      </c>
      <c r="Z464" s="1" t="str">
        <f t="shared" ca="1" si="14"/>
        <v>X</v>
      </c>
    </row>
    <row r="465" spans="1:26" ht="20.100000000000001" customHeight="1">
      <c r="A465" s="298" t="str">
        <f ca="1">IF(X465="N/A","",MONTH(INDEX(회계장부!$A:$A,X465,1)))</f>
        <v/>
      </c>
      <c r="B465" s="299" t="str">
        <f ca="1">IF(X465="N/A","",DAY(INDEX(회계장부!$A:$A,X465,1)))</f>
        <v/>
      </c>
      <c r="C465" s="325" t="str">
        <f ca="1">IF(ISNUMBER(Y465),INDEX(회계장부!$B:$B,Y465,1),IF(Y465="N/A","",Y465))</f>
        <v/>
      </c>
      <c r="D465" s="326"/>
      <c r="E465" s="326"/>
      <c r="F465" s="326"/>
      <c r="G465" s="326"/>
      <c r="H465" s="326"/>
      <c r="I465" s="326"/>
      <c r="J465" s="327"/>
      <c r="K465" s="307" t="str">
        <f ca="1">IF(ISNUMBER(Y465),TEXT(INDEX(회계장부!$C:$C,Y465,1),"#,###"),IF(Y465="월계",INDEX(월별누계!$B:$B,MATCH(출력월,월별누계!$A:$A,0),1),IF(Y465="누계",INDEX(월별누계!$D:$D,MATCH(출력월,월별누계!$A:$A,0),1),"")))</f>
        <v/>
      </c>
      <c r="L465" s="308"/>
      <c r="M465" s="308"/>
      <c r="N465" s="309"/>
      <c r="O465" s="310" t="str">
        <f ca="1">IF(ISNUMBER(Y465),TEXT(INDEX(회계장부!$D:$D,Y465,1),"#,####"),IF(Y465="월계",INDEX(월별누계!$C:$C,MATCH(출력월,월별누계!$A:$A,0),1),IF(Y465="누계",INDEX(월별누계!$E:$E,MATCH(출력월,월별누계!$A:$A,0),1),"")))</f>
        <v/>
      </c>
      <c r="P465" s="308"/>
      <c r="Q465" s="308"/>
      <c r="R465" s="309"/>
      <c r="S465" s="311" t="str">
        <f ca="1">IF(ISNUMBER(Y465),INDEX(회계장부!$E:$E,Y465,1),IF(Y465="월계","",IF(Y465="누계",INDEX(월별누계!$F:$F,MATCH(출력월,월별누계!$A:$A,0),1),"")))</f>
        <v/>
      </c>
      <c r="T465" s="311"/>
      <c r="U465" s="311"/>
      <c r="V465" s="310"/>
      <c r="W465" s="1">
        <v>460</v>
      </c>
      <c r="X465" s="1" t="str">
        <f ca="1">IFERROR(MATCH(W465,회계장부!$N:$N,0),"N/A")</f>
        <v>N/A</v>
      </c>
      <c r="Y465" s="1" t="str">
        <f t="shared" ca="1" si="15"/>
        <v>N/A</v>
      </c>
      <c r="Z465" s="1" t="str">
        <f t="shared" ca="1" si="14"/>
        <v>X</v>
      </c>
    </row>
    <row r="466" spans="1:26" ht="20.100000000000001" customHeight="1">
      <c r="A466" s="298" t="str">
        <f ca="1">IF(X466="N/A","",MONTH(INDEX(회계장부!$A:$A,X466,1)))</f>
        <v/>
      </c>
      <c r="B466" s="299" t="str">
        <f ca="1">IF(X466="N/A","",DAY(INDEX(회계장부!$A:$A,X466,1)))</f>
        <v/>
      </c>
      <c r="C466" s="325" t="str">
        <f ca="1">IF(ISNUMBER(Y466),INDEX(회계장부!$B:$B,Y466,1),IF(Y466="N/A","",Y466))</f>
        <v/>
      </c>
      <c r="D466" s="326"/>
      <c r="E466" s="326"/>
      <c r="F466" s="326"/>
      <c r="G466" s="326"/>
      <c r="H466" s="326"/>
      <c r="I466" s="326"/>
      <c r="J466" s="327"/>
      <c r="K466" s="307" t="str">
        <f ca="1">IF(ISNUMBER(Y466),TEXT(INDEX(회계장부!$C:$C,Y466,1),"#,###"),IF(Y466="월계",INDEX(월별누계!$B:$B,MATCH(출력월,월별누계!$A:$A,0),1),IF(Y466="누계",INDEX(월별누계!$D:$D,MATCH(출력월,월별누계!$A:$A,0),1),"")))</f>
        <v/>
      </c>
      <c r="L466" s="308"/>
      <c r="M466" s="308"/>
      <c r="N466" s="309"/>
      <c r="O466" s="310" t="str">
        <f ca="1">IF(ISNUMBER(Y466),TEXT(INDEX(회계장부!$D:$D,Y466,1),"#,####"),IF(Y466="월계",INDEX(월별누계!$C:$C,MATCH(출력월,월별누계!$A:$A,0),1),IF(Y466="누계",INDEX(월별누계!$E:$E,MATCH(출력월,월별누계!$A:$A,0),1),"")))</f>
        <v/>
      </c>
      <c r="P466" s="308"/>
      <c r="Q466" s="308"/>
      <c r="R466" s="309"/>
      <c r="S466" s="311" t="str">
        <f ca="1">IF(ISNUMBER(Y466),INDEX(회계장부!$E:$E,Y466,1),IF(Y466="월계","",IF(Y466="누계",INDEX(월별누계!$F:$F,MATCH(출력월,월별누계!$A:$A,0),1),"")))</f>
        <v/>
      </c>
      <c r="T466" s="311"/>
      <c r="U466" s="311"/>
      <c r="V466" s="310"/>
      <c r="W466" s="1">
        <v>461</v>
      </c>
      <c r="X466" s="1" t="str">
        <f ca="1">IFERROR(MATCH(W466,회계장부!$N:$N,0),"N/A")</f>
        <v>N/A</v>
      </c>
      <c r="Y466" s="1" t="str">
        <f t="shared" ca="1" si="15"/>
        <v>N/A</v>
      </c>
      <c r="Z466" s="1" t="str">
        <f t="shared" ca="1" si="14"/>
        <v>X</v>
      </c>
    </row>
    <row r="467" spans="1:26" ht="20.100000000000001" customHeight="1">
      <c r="A467" s="298" t="str">
        <f ca="1">IF(X467="N/A","",MONTH(INDEX(회계장부!$A:$A,X467,1)))</f>
        <v/>
      </c>
      <c r="B467" s="299" t="str">
        <f ca="1">IF(X467="N/A","",DAY(INDEX(회계장부!$A:$A,X467,1)))</f>
        <v/>
      </c>
      <c r="C467" s="325" t="str">
        <f ca="1">IF(ISNUMBER(Y467),INDEX(회계장부!$B:$B,Y467,1),IF(Y467="N/A","",Y467))</f>
        <v/>
      </c>
      <c r="D467" s="326"/>
      <c r="E467" s="326"/>
      <c r="F467" s="326"/>
      <c r="G467" s="326"/>
      <c r="H467" s="326"/>
      <c r="I467" s="326"/>
      <c r="J467" s="327"/>
      <c r="K467" s="307" t="str">
        <f ca="1">IF(ISNUMBER(Y467),TEXT(INDEX(회계장부!$C:$C,Y467,1),"#,###"),IF(Y467="월계",INDEX(월별누계!$B:$B,MATCH(출력월,월별누계!$A:$A,0),1),IF(Y467="누계",INDEX(월별누계!$D:$D,MATCH(출력월,월별누계!$A:$A,0),1),"")))</f>
        <v/>
      </c>
      <c r="L467" s="308"/>
      <c r="M467" s="308"/>
      <c r="N467" s="309"/>
      <c r="O467" s="310" t="str">
        <f ca="1">IF(ISNUMBER(Y467),TEXT(INDEX(회계장부!$D:$D,Y467,1),"#,####"),IF(Y467="월계",INDEX(월별누계!$C:$C,MATCH(출력월,월별누계!$A:$A,0),1),IF(Y467="누계",INDEX(월별누계!$E:$E,MATCH(출력월,월별누계!$A:$A,0),1),"")))</f>
        <v/>
      </c>
      <c r="P467" s="308"/>
      <c r="Q467" s="308"/>
      <c r="R467" s="309"/>
      <c r="S467" s="311" t="str">
        <f ca="1">IF(ISNUMBER(Y467),INDEX(회계장부!$E:$E,Y467,1),IF(Y467="월계","",IF(Y467="누계",INDEX(월별누계!$F:$F,MATCH(출력월,월별누계!$A:$A,0),1),"")))</f>
        <v/>
      </c>
      <c r="T467" s="311"/>
      <c r="U467" s="311"/>
      <c r="V467" s="310"/>
      <c r="W467" s="1">
        <v>462</v>
      </c>
      <c r="X467" s="1" t="str">
        <f ca="1">IFERROR(MATCH(W467,회계장부!$N:$N,0),"N/A")</f>
        <v>N/A</v>
      </c>
      <c r="Y467" s="1" t="str">
        <f t="shared" ca="1" si="15"/>
        <v>N/A</v>
      </c>
      <c r="Z467" s="1" t="str">
        <f t="shared" ca="1" si="14"/>
        <v>X</v>
      </c>
    </row>
    <row r="468" spans="1:26" ht="20.100000000000001" customHeight="1">
      <c r="A468" s="298" t="str">
        <f ca="1">IF(X468="N/A","",MONTH(INDEX(회계장부!$A:$A,X468,1)))</f>
        <v/>
      </c>
      <c r="B468" s="299" t="str">
        <f ca="1">IF(X468="N/A","",DAY(INDEX(회계장부!$A:$A,X468,1)))</f>
        <v/>
      </c>
      <c r="C468" s="325" t="str">
        <f ca="1">IF(ISNUMBER(Y468),INDEX(회계장부!$B:$B,Y468,1),IF(Y468="N/A","",Y468))</f>
        <v/>
      </c>
      <c r="D468" s="326"/>
      <c r="E468" s="326"/>
      <c r="F468" s="326"/>
      <c r="G468" s="326"/>
      <c r="H468" s="326"/>
      <c r="I468" s="326"/>
      <c r="J468" s="327"/>
      <c r="K468" s="307" t="str">
        <f ca="1">IF(ISNUMBER(Y468),TEXT(INDEX(회계장부!$C:$C,Y468,1),"#,###"),IF(Y468="월계",INDEX(월별누계!$B:$B,MATCH(출력월,월별누계!$A:$A,0),1),IF(Y468="누계",INDEX(월별누계!$D:$D,MATCH(출력월,월별누계!$A:$A,0),1),"")))</f>
        <v/>
      </c>
      <c r="L468" s="308"/>
      <c r="M468" s="308"/>
      <c r="N468" s="309"/>
      <c r="O468" s="310" t="str">
        <f ca="1">IF(ISNUMBER(Y468),TEXT(INDEX(회계장부!$D:$D,Y468,1),"#,####"),IF(Y468="월계",INDEX(월별누계!$C:$C,MATCH(출력월,월별누계!$A:$A,0),1),IF(Y468="누계",INDEX(월별누계!$E:$E,MATCH(출력월,월별누계!$A:$A,0),1),"")))</f>
        <v/>
      </c>
      <c r="P468" s="308"/>
      <c r="Q468" s="308"/>
      <c r="R468" s="309"/>
      <c r="S468" s="311" t="str">
        <f ca="1">IF(ISNUMBER(Y468),INDEX(회계장부!$E:$E,Y468,1),IF(Y468="월계","",IF(Y468="누계",INDEX(월별누계!$F:$F,MATCH(출력월,월별누계!$A:$A,0),1),"")))</f>
        <v/>
      </c>
      <c r="T468" s="311"/>
      <c r="U468" s="311"/>
      <c r="V468" s="310"/>
      <c r="W468" s="1">
        <v>463</v>
      </c>
      <c r="X468" s="1" t="str">
        <f ca="1">IFERROR(MATCH(W468,회계장부!$N:$N,0),"N/A")</f>
        <v>N/A</v>
      </c>
      <c r="Y468" s="1" t="str">
        <f t="shared" ca="1" si="15"/>
        <v>N/A</v>
      </c>
      <c r="Z468" s="1" t="str">
        <f t="shared" ca="1" si="14"/>
        <v>X</v>
      </c>
    </row>
    <row r="469" spans="1:26" ht="20.100000000000001" customHeight="1">
      <c r="A469" s="298" t="str">
        <f ca="1">IF(X469="N/A","",MONTH(INDEX(회계장부!$A:$A,X469,1)))</f>
        <v/>
      </c>
      <c r="B469" s="299" t="str">
        <f ca="1">IF(X469="N/A","",DAY(INDEX(회계장부!$A:$A,X469,1)))</f>
        <v/>
      </c>
      <c r="C469" s="325" t="str">
        <f ca="1">IF(ISNUMBER(Y469),INDEX(회계장부!$B:$B,Y469,1),IF(Y469="N/A","",Y469))</f>
        <v/>
      </c>
      <c r="D469" s="326"/>
      <c r="E469" s="326"/>
      <c r="F469" s="326"/>
      <c r="G469" s="326"/>
      <c r="H469" s="326"/>
      <c r="I469" s="326"/>
      <c r="J469" s="327"/>
      <c r="K469" s="307" t="str">
        <f ca="1">IF(ISNUMBER(Y469),TEXT(INDEX(회계장부!$C:$C,Y469,1),"#,###"),IF(Y469="월계",INDEX(월별누계!$B:$B,MATCH(출력월,월별누계!$A:$A,0),1),IF(Y469="누계",INDEX(월별누계!$D:$D,MATCH(출력월,월별누계!$A:$A,0),1),"")))</f>
        <v/>
      </c>
      <c r="L469" s="308"/>
      <c r="M469" s="308"/>
      <c r="N469" s="309"/>
      <c r="O469" s="310" t="str">
        <f ca="1">IF(ISNUMBER(Y469),TEXT(INDEX(회계장부!$D:$D,Y469,1),"#,####"),IF(Y469="월계",INDEX(월별누계!$C:$C,MATCH(출력월,월별누계!$A:$A,0),1),IF(Y469="누계",INDEX(월별누계!$E:$E,MATCH(출력월,월별누계!$A:$A,0),1),"")))</f>
        <v/>
      </c>
      <c r="P469" s="308"/>
      <c r="Q469" s="308"/>
      <c r="R469" s="309"/>
      <c r="S469" s="311" t="str">
        <f ca="1">IF(ISNUMBER(Y469),INDEX(회계장부!$E:$E,Y469,1),IF(Y469="월계","",IF(Y469="누계",INDEX(월별누계!$F:$F,MATCH(출력월,월별누계!$A:$A,0),1),"")))</f>
        <v/>
      </c>
      <c r="T469" s="311"/>
      <c r="U469" s="311"/>
      <c r="V469" s="310"/>
      <c r="W469" s="1">
        <v>464</v>
      </c>
      <c r="X469" s="1" t="str">
        <f ca="1">IFERROR(MATCH(W469,회계장부!$N:$N,0),"N/A")</f>
        <v>N/A</v>
      </c>
      <c r="Y469" s="1" t="str">
        <f t="shared" ca="1" si="15"/>
        <v>N/A</v>
      </c>
      <c r="Z469" s="1" t="str">
        <f t="shared" ca="1" si="14"/>
        <v>X</v>
      </c>
    </row>
    <row r="470" spans="1:26" ht="20.100000000000001" customHeight="1">
      <c r="A470" s="298" t="str">
        <f ca="1">IF(X470="N/A","",MONTH(INDEX(회계장부!$A:$A,X470,1)))</f>
        <v/>
      </c>
      <c r="B470" s="299" t="str">
        <f ca="1">IF(X470="N/A","",DAY(INDEX(회계장부!$A:$A,X470,1)))</f>
        <v/>
      </c>
      <c r="C470" s="325" t="str">
        <f ca="1">IF(ISNUMBER(Y470),INDEX(회계장부!$B:$B,Y470,1),IF(Y470="N/A","",Y470))</f>
        <v/>
      </c>
      <c r="D470" s="326"/>
      <c r="E470" s="326"/>
      <c r="F470" s="326"/>
      <c r="G470" s="326"/>
      <c r="H470" s="326"/>
      <c r="I470" s="326"/>
      <c r="J470" s="327"/>
      <c r="K470" s="307" t="str">
        <f ca="1">IF(ISNUMBER(Y470),TEXT(INDEX(회계장부!$C:$C,Y470,1),"#,###"),IF(Y470="월계",INDEX(월별누계!$B:$B,MATCH(출력월,월별누계!$A:$A,0),1),IF(Y470="누계",INDEX(월별누계!$D:$D,MATCH(출력월,월별누계!$A:$A,0),1),"")))</f>
        <v/>
      </c>
      <c r="L470" s="308"/>
      <c r="M470" s="308"/>
      <c r="N470" s="309"/>
      <c r="O470" s="310" t="str">
        <f ca="1">IF(ISNUMBER(Y470),TEXT(INDEX(회계장부!$D:$D,Y470,1),"#,####"),IF(Y470="월계",INDEX(월별누계!$C:$C,MATCH(출력월,월별누계!$A:$A,0),1),IF(Y470="누계",INDEX(월별누계!$E:$E,MATCH(출력월,월별누계!$A:$A,0),1),"")))</f>
        <v/>
      </c>
      <c r="P470" s="308"/>
      <c r="Q470" s="308"/>
      <c r="R470" s="309"/>
      <c r="S470" s="311" t="str">
        <f ca="1">IF(ISNUMBER(Y470),INDEX(회계장부!$E:$E,Y470,1),IF(Y470="월계","",IF(Y470="누계",INDEX(월별누계!$F:$F,MATCH(출력월,월별누계!$A:$A,0),1),"")))</f>
        <v/>
      </c>
      <c r="T470" s="311"/>
      <c r="U470" s="311"/>
      <c r="V470" s="310"/>
      <c r="W470" s="1">
        <v>465</v>
      </c>
      <c r="X470" s="1" t="str">
        <f ca="1">IFERROR(MATCH(W470,회계장부!$N:$N,0),"N/A")</f>
        <v>N/A</v>
      </c>
      <c r="Y470" s="1" t="str">
        <f t="shared" ca="1" si="15"/>
        <v>N/A</v>
      </c>
      <c r="Z470" s="1" t="str">
        <f t="shared" ca="1" si="14"/>
        <v>X</v>
      </c>
    </row>
    <row r="471" spans="1:26" ht="20.100000000000001" customHeight="1">
      <c r="A471" s="298" t="str">
        <f ca="1">IF(X471="N/A","",MONTH(INDEX(회계장부!$A:$A,X471,1)))</f>
        <v/>
      </c>
      <c r="B471" s="299" t="str">
        <f ca="1">IF(X471="N/A","",DAY(INDEX(회계장부!$A:$A,X471,1)))</f>
        <v/>
      </c>
      <c r="C471" s="325" t="str">
        <f ca="1">IF(ISNUMBER(Y471),INDEX(회계장부!$B:$B,Y471,1),IF(Y471="N/A","",Y471))</f>
        <v/>
      </c>
      <c r="D471" s="326"/>
      <c r="E471" s="326"/>
      <c r="F471" s="326"/>
      <c r="G471" s="326"/>
      <c r="H471" s="326"/>
      <c r="I471" s="326"/>
      <c r="J471" s="327"/>
      <c r="K471" s="307" t="str">
        <f ca="1">IF(ISNUMBER(Y471),TEXT(INDEX(회계장부!$C:$C,Y471,1),"#,###"),IF(Y471="월계",INDEX(월별누계!$B:$B,MATCH(출력월,월별누계!$A:$A,0),1),IF(Y471="누계",INDEX(월별누계!$D:$D,MATCH(출력월,월별누계!$A:$A,0),1),"")))</f>
        <v/>
      </c>
      <c r="L471" s="308"/>
      <c r="M471" s="308"/>
      <c r="N471" s="309"/>
      <c r="O471" s="310" t="str">
        <f ca="1">IF(ISNUMBER(Y471),TEXT(INDEX(회계장부!$D:$D,Y471,1),"#,####"),IF(Y471="월계",INDEX(월별누계!$C:$C,MATCH(출력월,월별누계!$A:$A,0),1),IF(Y471="누계",INDEX(월별누계!$E:$E,MATCH(출력월,월별누계!$A:$A,0),1),"")))</f>
        <v/>
      </c>
      <c r="P471" s="308"/>
      <c r="Q471" s="308"/>
      <c r="R471" s="309"/>
      <c r="S471" s="311" t="str">
        <f ca="1">IF(ISNUMBER(Y471),INDEX(회계장부!$E:$E,Y471,1),IF(Y471="월계","",IF(Y471="누계",INDEX(월별누계!$F:$F,MATCH(출력월,월별누계!$A:$A,0),1),"")))</f>
        <v/>
      </c>
      <c r="T471" s="311"/>
      <c r="U471" s="311"/>
      <c r="V471" s="310"/>
      <c r="W471" s="1">
        <v>466</v>
      </c>
      <c r="X471" s="1" t="str">
        <f ca="1">IFERROR(MATCH(W471,회계장부!$N:$N,0),"N/A")</f>
        <v>N/A</v>
      </c>
      <c r="Y471" s="1" t="str">
        <f t="shared" ca="1" si="15"/>
        <v>N/A</v>
      </c>
      <c r="Z471" s="1" t="str">
        <f t="shared" ca="1" si="14"/>
        <v>X</v>
      </c>
    </row>
    <row r="472" spans="1:26" ht="20.100000000000001" customHeight="1">
      <c r="A472" s="298" t="str">
        <f ca="1">IF(X472="N/A","",MONTH(INDEX(회계장부!$A:$A,X472,1)))</f>
        <v/>
      </c>
      <c r="B472" s="299" t="str">
        <f ca="1">IF(X472="N/A","",DAY(INDEX(회계장부!$A:$A,X472,1)))</f>
        <v/>
      </c>
      <c r="C472" s="325" t="str">
        <f ca="1">IF(ISNUMBER(Y472),INDEX(회계장부!$B:$B,Y472,1),IF(Y472="N/A","",Y472))</f>
        <v/>
      </c>
      <c r="D472" s="326"/>
      <c r="E472" s="326"/>
      <c r="F472" s="326"/>
      <c r="G472" s="326"/>
      <c r="H472" s="326"/>
      <c r="I472" s="326"/>
      <c r="J472" s="327"/>
      <c r="K472" s="307" t="str">
        <f ca="1">IF(ISNUMBER(Y472),TEXT(INDEX(회계장부!$C:$C,Y472,1),"#,###"),IF(Y472="월계",INDEX(월별누계!$B:$B,MATCH(출력월,월별누계!$A:$A,0),1),IF(Y472="누계",INDEX(월별누계!$D:$D,MATCH(출력월,월별누계!$A:$A,0),1),"")))</f>
        <v/>
      </c>
      <c r="L472" s="308"/>
      <c r="M472" s="308"/>
      <c r="N472" s="309"/>
      <c r="O472" s="310" t="str">
        <f ca="1">IF(ISNUMBER(Y472),TEXT(INDEX(회계장부!$D:$D,Y472,1),"#,####"),IF(Y472="월계",INDEX(월별누계!$C:$C,MATCH(출력월,월별누계!$A:$A,0),1),IF(Y472="누계",INDEX(월별누계!$E:$E,MATCH(출력월,월별누계!$A:$A,0),1),"")))</f>
        <v/>
      </c>
      <c r="P472" s="308"/>
      <c r="Q472" s="308"/>
      <c r="R472" s="309"/>
      <c r="S472" s="311" t="str">
        <f ca="1">IF(ISNUMBER(Y472),INDEX(회계장부!$E:$E,Y472,1),IF(Y472="월계","",IF(Y472="누계",INDEX(월별누계!$F:$F,MATCH(출력월,월별누계!$A:$A,0),1),"")))</f>
        <v/>
      </c>
      <c r="T472" s="311"/>
      <c r="U472" s="311"/>
      <c r="V472" s="310"/>
      <c r="W472" s="1">
        <v>467</v>
      </c>
      <c r="X472" s="1" t="str">
        <f ca="1">IFERROR(MATCH(W472,회계장부!$N:$N,0),"N/A")</f>
        <v>N/A</v>
      </c>
      <c r="Y472" s="1" t="str">
        <f t="shared" ca="1" si="15"/>
        <v>N/A</v>
      </c>
      <c r="Z472" s="1" t="str">
        <f t="shared" ca="1" si="14"/>
        <v>X</v>
      </c>
    </row>
    <row r="473" spans="1:26" ht="20.100000000000001" customHeight="1">
      <c r="A473" s="298" t="str">
        <f ca="1">IF(X473="N/A","",MONTH(INDEX(회계장부!$A:$A,X473,1)))</f>
        <v/>
      </c>
      <c r="B473" s="299" t="str">
        <f ca="1">IF(X473="N/A","",DAY(INDEX(회계장부!$A:$A,X473,1)))</f>
        <v/>
      </c>
      <c r="C473" s="325" t="str">
        <f ca="1">IF(ISNUMBER(Y473),INDEX(회계장부!$B:$B,Y473,1),IF(Y473="N/A","",Y473))</f>
        <v/>
      </c>
      <c r="D473" s="326"/>
      <c r="E473" s="326"/>
      <c r="F473" s="326"/>
      <c r="G473" s="326"/>
      <c r="H473" s="326"/>
      <c r="I473" s="326"/>
      <c r="J473" s="327"/>
      <c r="K473" s="307" t="str">
        <f ca="1">IF(ISNUMBER(Y473),TEXT(INDEX(회계장부!$C:$C,Y473,1),"#,###"),IF(Y473="월계",INDEX(월별누계!$B:$B,MATCH(출력월,월별누계!$A:$A,0),1),IF(Y473="누계",INDEX(월별누계!$D:$D,MATCH(출력월,월별누계!$A:$A,0),1),"")))</f>
        <v/>
      </c>
      <c r="L473" s="308"/>
      <c r="M473" s="308"/>
      <c r="N473" s="309"/>
      <c r="O473" s="310" t="str">
        <f ca="1">IF(ISNUMBER(Y473),TEXT(INDEX(회계장부!$D:$D,Y473,1),"#,####"),IF(Y473="월계",INDEX(월별누계!$C:$C,MATCH(출력월,월별누계!$A:$A,0),1),IF(Y473="누계",INDEX(월별누계!$E:$E,MATCH(출력월,월별누계!$A:$A,0),1),"")))</f>
        <v/>
      </c>
      <c r="P473" s="308"/>
      <c r="Q473" s="308"/>
      <c r="R473" s="309"/>
      <c r="S473" s="311" t="str">
        <f ca="1">IF(ISNUMBER(Y473),INDEX(회계장부!$E:$E,Y473,1),IF(Y473="월계","",IF(Y473="누계",INDEX(월별누계!$F:$F,MATCH(출력월,월별누계!$A:$A,0),1),"")))</f>
        <v/>
      </c>
      <c r="T473" s="311"/>
      <c r="U473" s="311"/>
      <c r="V473" s="310"/>
      <c r="W473" s="1">
        <v>468</v>
      </c>
      <c r="X473" s="1" t="str">
        <f ca="1">IFERROR(MATCH(W473,회계장부!$N:$N,0),"N/A")</f>
        <v>N/A</v>
      </c>
      <c r="Y473" s="1" t="str">
        <f t="shared" ca="1" si="15"/>
        <v>N/A</v>
      </c>
      <c r="Z473" s="1" t="str">
        <f t="shared" ca="1" si="14"/>
        <v>X</v>
      </c>
    </row>
    <row r="474" spans="1:26" ht="20.100000000000001" customHeight="1">
      <c r="A474" s="298" t="str">
        <f ca="1">IF(X474="N/A","",MONTH(INDEX(회계장부!$A:$A,X474,1)))</f>
        <v/>
      </c>
      <c r="B474" s="299" t="str">
        <f ca="1">IF(X474="N/A","",DAY(INDEX(회계장부!$A:$A,X474,1)))</f>
        <v/>
      </c>
      <c r="C474" s="325" t="str">
        <f ca="1">IF(ISNUMBER(Y474),INDEX(회계장부!$B:$B,Y474,1),IF(Y474="N/A","",Y474))</f>
        <v/>
      </c>
      <c r="D474" s="326"/>
      <c r="E474" s="326"/>
      <c r="F474" s="326"/>
      <c r="G474" s="326"/>
      <c r="H474" s="326"/>
      <c r="I474" s="326"/>
      <c r="J474" s="327"/>
      <c r="K474" s="307" t="str">
        <f ca="1">IF(ISNUMBER(Y474),TEXT(INDEX(회계장부!$C:$C,Y474,1),"#,###"),IF(Y474="월계",INDEX(월별누계!$B:$B,MATCH(출력월,월별누계!$A:$A,0),1),IF(Y474="누계",INDEX(월별누계!$D:$D,MATCH(출력월,월별누계!$A:$A,0),1),"")))</f>
        <v/>
      </c>
      <c r="L474" s="308"/>
      <c r="M474" s="308"/>
      <c r="N474" s="309"/>
      <c r="O474" s="310" t="str">
        <f ca="1">IF(ISNUMBER(Y474),TEXT(INDEX(회계장부!$D:$D,Y474,1),"#,####"),IF(Y474="월계",INDEX(월별누계!$C:$C,MATCH(출력월,월별누계!$A:$A,0),1),IF(Y474="누계",INDEX(월별누계!$E:$E,MATCH(출력월,월별누계!$A:$A,0),1),"")))</f>
        <v/>
      </c>
      <c r="P474" s="308"/>
      <c r="Q474" s="308"/>
      <c r="R474" s="309"/>
      <c r="S474" s="311" t="str">
        <f ca="1">IF(ISNUMBER(Y474),INDEX(회계장부!$E:$E,Y474,1),IF(Y474="월계","",IF(Y474="누계",INDEX(월별누계!$F:$F,MATCH(출력월,월별누계!$A:$A,0),1),"")))</f>
        <v/>
      </c>
      <c r="T474" s="311"/>
      <c r="U474" s="311"/>
      <c r="V474" s="310"/>
      <c r="W474" s="1">
        <v>469</v>
      </c>
      <c r="X474" s="1" t="str">
        <f ca="1">IFERROR(MATCH(W474,회계장부!$N:$N,0),"N/A")</f>
        <v>N/A</v>
      </c>
      <c r="Y474" s="1" t="str">
        <f t="shared" ca="1" si="15"/>
        <v>N/A</v>
      </c>
      <c r="Z474" s="1" t="str">
        <f t="shared" ca="1" si="14"/>
        <v>X</v>
      </c>
    </row>
    <row r="475" spans="1:26" ht="20.100000000000001" customHeight="1">
      <c r="A475" s="298" t="str">
        <f ca="1">IF(X475="N/A","",MONTH(INDEX(회계장부!$A:$A,X475,1)))</f>
        <v/>
      </c>
      <c r="B475" s="299" t="str">
        <f ca="1">IF(X475="N/A","",DAY(INDEX(회계장부!$A:$A,X475,1)))</f>
        <v/>
      </c>
      <c r="C475" s="325" t="str">
        <f ca="1">IF(ISNUMBER(Y475),INDEX(회계장부!$B:$B,Y475,1),IF(Y475="N/A","",Y475))</f>
        <v/>
      </c>
      <c r="D475" s="326"/>
      <c r="E475" s="326"/>
      <c r="F475" s="326"/>
      <c r="G475" s="326"/>
      <c r="H475" s="326"/>
      <c r="I475" s="326"/>
      <c r="J475" s="327"/>
      <c r="K475" s="307" t="str">
        <f ca="1">IF(ISNUMBER(Y475),TEXT(INDEX(회계장부!$C:$C,Y475,1),"#,###"),IF(Y475="월계",INDEX(월별누계!$B:$B,MATCH(출력월,월별누계!$A:$A,0),1),IF(Y475="누계",INDEX(월별누계!$D:$D,MATCH(출력월,월별누계!$A:$A,0),1),"")))</f>
        <v/>
      </c>
      <c r="L475" s="308"/>
      <c r="M475" s="308"/>
      <c r="N475" s="309"/>
      <c r="O475" s="310" t="str">
        <f ca="1">IF(ISNUMBER(Y475),TEXT(INDEX(회계장부!$D:$D,Y475,1),"#,####"),IF(Y475="월계",INDEX(월별누계!$C:$C,MATCH(출력월,월별누계!$A:$A,0),1),IF(Y475="누계",INDEX(월별누계!$E:$E,MATCH(출력월,월별누계!$A:$A,0),1),"")))</f>
        <v/>
      </c>
      <c r="P475" s="308"/>
      <c r="Q475" s="308"/>
      <c r="R475" s="309"/>
      <c r="S475" s="311" t="str">
        <f ca="1">IF(ISNUMBER(Y475),INDEX(회계장부!$E:$E,Y475,1),IF(Y475="월계","",IF(Y475="누계",INDEX(월별누계!$F:$F,MATCH(출력월,월별누계!$A:$A,0),1),"")))</f>
        <v/>
      </c>
      <c r="T475" s="311"/>
      <c r="U475" s="311"/>
      <c r="V475" s="310"/>
      <c r="W475" s="1">
        <v>470</v>
      </c>
      <c r="X475" s="1" t="str">
        <f ca="1">IFERROR(MATCH(W475,회계장부!$N:$N,0),"N/A")</f>
        <v>N/A</v>
      </c>
      <c r="Y475" s="1" t="str">
        <f t="shared" ca="1" si="15"/>
        <v>N/A</v>
      </c>
      <c r="Z475" s="1" t="str">
        <f t="shared" ca="1" si="14"/>
        <v>X</v>
      </c>
    </row>
    <row r="476" spans="1:26" ht="20.100000000000001" customHeight="1">
      <c r="A476" s="298" t="str">
        <f ca="1">IF(X476="N/A","",MONTH(INDEX(회계장부!$A:$A,X476,1)))</f>
        <v/>
      </c>
      <c r="B476" s="299" t="str">
        <f ca="1">IF(X476="N/A","",DAY(INDEX(회계장부!$A:$A,X476,1)))</f>
        <v/>
      </c>
      <c r="C476" s="325" t="str">
        <f ca="1">IF(ISNUMBER(Y476),INDEX(회계장부!$B:$B,Y476,1),IF(Y476="N/A","",Y476))</f>
        <v/>
      </c>
      <c r="D476" s="326"/>
      <c r="E476" s="326"/>
      <c r="F476" s="326"/>
      <c r="G476" s="326"/>
      <c r="H476" s="326"/>
      <c r="I476" s="326"/>
      <c r="J476" s="327"/>
      <c r="K476" s="307" t="str">
        <f ca="1">IF(ISNUMBER(Y476),TEXT(INDEX(회계장부!$C:$C,Y476,1),"#,###"),IF(Y476="월계",INDEX(월별누계!$B:$B,MATCH(출력월,월별누계!$A:$A,0),1),IF(Y476="누계",INDEX(월별누계!$D:$D,MATCH(출력월,월별누계!$A:$A,0),1),"")))</f>
        <v/>
      </c>
      <c r="L476" s="308"/>
      <c r="M476" s="308"/>
      <c r="N476" s="309"/>
      <c r="O476" s="310" t="str">
        <f ca="1">IF(ISNUMBER(Y476),TEXT(INDEX(회계장부!$D:$D,Y476,1),"#,####"),IF(Y476="월계",INDEX(월별누계!$C:$C,MATCH(출력월,월별누계!$A:$A,0),1),IF(Y476="누계",INDEX(월별누계!$E:$E,MATCH(출력월,월별누계!$A:$A,0),1),"")))</f>
        <v/>
      </c>
      <c r="P476" s="308"/>
      <c r="Q476" s="308"/>
      <c r="R476" s="309"/>
      <c r="S476" s="311" t="str">
        <f ca="1">IF(ISNUMBER(Y476),INDEX(회계장부!$E:$E,Y476,1),IF(Y476="월계","",IF(Y476="누계",INDEX(월별누계!$F:$F,MATCH(출력월,월별누계!$A:$A,0),1),"")))</f>
        <v/>
      </c>
      <c r="T476" s="311"/>
      <c r="U476" s="311"/>
      <c r="V476" s="310"/>
      <c r="W476" s="1">
        <v>471</v>
      </c>
      <c r="X476" s="1" t="str">
        <f ca="1">IFERROR(MATCH(W476,회계장부!$N:$N,0),"N/A")</f>
        <v>N/A</v>
      </c>
      <c r="Y476" s="1" t="str">
        <f t="shared" ca="1" si="15"/>
        <v>N/A</v>
      </c>
      <c r="Z476" s="1" t="str">
        <f t="shared" ca="1" si="14"/>
        <v>X</v>
      </c>
    </row>
    <row r="477" spans="1:26" ht="20.100000000000001" customHeight="1">
      <c r="A477" s="298" t="str">
        <f ca="1">IF(X477="N/A","",MONTH(INDEX(회계장부!$A:$A,X477,1)))</f>
        <v/>
      </c>
      <c r="B477" s="299" t="str">
        <f ca="1">IF(X477="N/A","",DAY(INDEX(회계장부!$A:$A,X477,1)))</f>
        <v/>
      </c>
      <c r="C477" s="325" t="str">
        <f ca="1">IF(ISNUMBER(Y477),INDEX(회계장부!$B:$B,Y477,1),IF(Y477="N/A","",Y477))</f>
        <v/>
      </c>
      <c r="D477" s="326"/>
      <c r="E477" s="326"/>
      <c r="F477" s="326"/>
      <c r="G477" s="326"/>
      <c r="H477" s="326"/>
      <c r="I477" s="326"/>
      <c r="J477" s="327"/>
      <c r="K477" s="307" t="str">
        <f ca="1">IF(ISNUMBER(Y477),TEXT(INDEX(회계장부!$C:$C,Y477,1),"#,###"),IF(Y477="월계",INDEX(월별누계!$B:$B,MATCH(출력월,월별누계!$A:$A,0),1),IF(Y477="누계",INDEX(월별누계!$D:$D,MATCH(출력월,월별누계!$A:$A,0),1),"")))</f>
        <v/>
      </c>
      <c r="L477" s="308"/>
      <c r="M477" s="308"/>
      <c r="N477" s="309"/>
      <c r="O477" s="310" t="str">
        <f ca="1">IF(ISNUMBER(Y477),TEXT(INDEX(회계장부!$D:$D,Y477,1),"#,####"),IF(Y477="월계",INDEX(월별누계!$C:$C,MATCH(출력월,월별누계!$A:$A,0),1),IF(Y477="누계",INDEX(월별누계!$E:$E,MATCH(출력월,월별누계!$A:$A,0),1),"")))</f>
        <v/>
      </c>
      <c r="P477" s="308"/>
      <c r="Q477" s="308"/>
      <c r="R477" s="309"/>
      <c r="S477" s="311" t="str">
        <f ca="1">IF(ISNUMBER(Y477),INDEX(회계장부!$E:$E,Y477,1),IF(Y477="월계","",IF(Y477="누계",INDEX(월별누계!$F:$F,MATCH(출력월,월별누계!$A:$A,0),1),"")))</f>
        <v/>
      </c>
      <c r="T477" s="311"/>
      <c r="U477" s="311"/>
      <c r="V477" s="310"/>
      <c r="W477" s="1">
        <v>472</v>
      </c>
      <c r="X477" s="1" t="str">
        <f ca="1">IFERROR(MATCH(W477,회계장부!$N:$N,0),"N/A")</f>
        <v>N/A</v>
      </c>
      <c r="Y477" s="1" t="str">
        <f t="shared" ca="1" si="15"/>
        <v>N/A</v>
      </c>
      <c r="Z477" s="1" t="str">
        <f t="shared" ca="1" si="14"/>
        <v>X</v>
      </c>
    </row>
    <row r="478" spans="1:26" ht="20.100000000000001" customHeight="1">
      <c r="A478" s="298" t="str">
        <f ca="1">IF(X478="N/A","",MONTH(INDEX(회계장부!$A:$A,X478,1)))</f>
        <v/>
      </c>
      <c r="B478" s="299" t="str">
        <f ca="1">IF(X478="N/A","",DAY(INDEX(회계장부!$A:$A,X478,1)))</f>
        <v/>
      </c>
      <c r="C478" s="325" t="str">
        <f ca="1">IF(ISNUMBER(Y478),INDEX(회계장부!$B:$B,Y478,1),IF(Y478="N/A","",Y478))</f>
        <v/>
      </c>
      <c r="D478" s="326"/>
      <c r="E478" s="326"/>
      <c r="F478" s="326"/>
      <c r="G478" s="326"/>
      <c r="H478" s="326"/>
      <c r="I478" s="326"/>
      <c r="J478" s="327"/>
      <c r="K478" s="307" t="str">
        <f ca="1">IF(ISNUMBER(Y478),TEXT(INDEX(회계장부!$C:$C,Y478,1),"#,###"),IF(Y478="월계",INDEX(월별누계!$B:$B,MATCH(출력월,월별누계!$A:$A,0),1),IF(Y478="누계",INDEX(월별누계!$D:$D,MATCH(출력월,월별누계!$A:$A,0),1),"")))</f>
        <v/>
      </c>
      <c r="L478" s="308"/>
      <c r="M478" s="308"/>
      <c r="N478" s="309"/>
      <c r="O478" s="310" t="str">
        <f ca="1">IF(ISNUMBER(Y478),TEXT(INDEX(회계장부!$D:$D,Y478,1),"#,####"),IF(Y478="월계",INDEX(월별누계!$C:$C,MATCH(출력월,월별누계!$A:$A,0),1),IF(Y478="누계",INDEX(월별누계!$E:$E,MATCH(출력월,월별누계!$A:$A,0),1),"")))</f>
        <v/>
      </c>
      <c r="P478" s="308"/>
      <c r="Q478" s="308"/>
      <c r="R478" s="309"/>
      <c r="S478" s="311" t="str">
        <f ca="1">IF(ISNUMBER(Y478),INDEX(회계장부!$E:$E,Y478,1),IF(Y478="월계","",IF(Y478="누계",INDEX(월별누계!$F:$F,MATCH(출력월,월별누계!$A:$A,0),1),"")))</f>
        <v/>
      </c>
      <c r="T478" s="311"/>
      <c r="U478" s="311"/>
      <c r="V478" s="310"/>
      <c r="W478" s="1">
        <v>473</v>
      </c>
      <c r="X478" s="1" t="str">
        <f ca="1">IFERROR(MATCH(W478,회계장부!$N:$N,0),"N/A")</f>
        <v>N/A</v>
      </c>
      <c r="Y478" s="1" t="str">
        <f t="shared" ca="1" si="15"/>
        <v>N/A</v>
      </c>
      <c r="Z478" s="1" t="str">
        <f t="shared" ca="1" si="14"/>
        <v>X</v>
      </c>
    </row>
    <row r="479" spans="1:26" ht="20.100000000000001" customHeight="1">
      <c r="A479" s="298" t="str">
        <f ca="1">IF(X479="N/A","",MONTH(INDEX(회계장부!$A:$A,X479,1)))</f>
        <v/>
      </c>
      <c r="B479" s="299" t="str">
        <f ca="1">IF(X479="N/A","",DAY(INDEX(회계장부!$A:$A,X479,1)))</f>
        <v/>
      </c>
      <c r="C479" s="325" t="str">
        <f ca="1">IF(ISNUMBER(Y479),INDEX(회계장부!$B:$B,Y479,1),IF(Y479="N/A","",Y479))</f>
        <v/>
      </c>
      <c r="D479" s="326"/>
      <c r="E479" s="326"/>
      <c r="F479" s="326"/>
      <c r="G479" s="326"/>
      <c r="H479" s="326"/>
      <c r="I479" s="326"/>
      <c r="J479" s="327"/>
      <c r="K479" s="307" t="str">
        <f ca="1">IF(ISNUMBER(Y479),TEXT(INDEX(회계장부!$C:$C,Y479,1),"#,###"),IF(Y479="월계",INDEX(월별누계!$B:$B,MATCH(출력월,월별누계!$A:$A,0),1),IF(Y479="누계",INDEX(월별누계!$D:$D,MATCH(출력월,월별누계!$A:$A,0),1),"")))</f>
        <v/>
      </c>
      <c r="L479" s="308"/>
      <c r="M479" s="308"/>
      <c r="N479" s="309"/>
      <c r="O479" s="310" t="str">
        <f ca="1">IF(ISNUMBER(Y479),TEXT(INDEX(회계장부!$D:$D,Y479,1),"#,####"),IF(Y479="월계",INDEX(월별누계!$C:$C,MATCH(출력월,월별누계!$A:$A,0),1),IF(Y479="누계",INDEX(월별누계!$E:$E,MATCH(출력월,월별누계!$A:$A,0),1),"")))</f>
        <v/>
      </c>
      <c r="P479" s="308"/>
      <c r="Q479" s="308"/>
      <c r="R479" s="309"/>
      <c r="S479" s="311" t="str">
        <f ca="1">IF(ISNUMBER(Y479),INDEX(회계장부!$E:$E,Y479,1),IF(Y479="월계","",IF(Y479="누계",INDEX(월별누계!$F:$F,MATCH(출력월,월별누계!$A:$A,0),1),"")))</f>
        <v/>
      </c>
      <c r="T479" s="311"/>
      <c r="U479" s="311"/>
      <c r="V479" s="310"/>
      <c r="W479" s="1">
        <v>474</v>
      </c>
      <c r="X479" s="1" t="str">
        <f ca="1">IFERROR(MATCH(W479,회계장부!$N:$N,0),"N/A")</f>
        <v>N/A</v>
      </c>
      <c r="Y479" s="1" t="str">
        <f t="shared" ca="1" si="15"/>
        <v>N/A</v>
      </c>
      <c r="Z479" s="1" t="str">
        <f t="shared" ca="1" si="14"/>
        <v>X</v>
      </c>
    </row>
    <row r="480" spans="1:26" ht="20.100000000000001" customHeight="1">
      <c r="A480" s="298" t="str">
        <f ca="1">IF(X480="N/A","",MONTH(INDEX(회계장부!$A:$A,X480,1)))</f>
        <v/>
      </c>
      <c r="B480" s="299" t="str">
        <f ca="1">IF(X480="N/A","",DAY(INDEX(회계장부!$A:$A,X480,1)))</f>
        <v/>
      </c>
      <c r="C480" s="325" t="str">
        <f ca="1">IF(ISNUMBER(Y480),INDEX(회계장부!$B:$B,Y480,1),IF(Y480="N/A","",Y480))</f>
        <v/>
      </c>
      <c r="D480" s="326"/>
      <c r="E480" s="326"/>
      <c r="F480" s="326"/>
      <c r="G480" s="326"/>
      <c r="H480" s="326"/>
      <c r="I480" s="326"/>
      <c r="J480" s="327"/>
      <c r="K480" s="307" t="str">
        <f ca="1">IF(ISNUMBER(Y480),TEXT(INDEX(회계장부!$C:$C,Y480,1),"#,###"),IF(Y480="월계",INDEX(월별누계!$B:$B,MATCH(출력월,월별누계!$A:$A,0),1),IF(Y480="누계",INDEX(월별누계!$D:$D,MATCH(출력월,월별누계!$A:$A,0),1),"")))</f>
        <v/>
      </c>
      <c r="L480" s="308"/>
      <c r="M480" s="308"/>
      <c r="N480" s="309"/>
      <c r="O480" s="310" t="str">
        <f ca="1">IF(ISNUMBER(Y480),TEXT(INDEX(회계장부!$D:$D,Y480,1),"#,####"),IF(Y480="월계",INDEX(월별누계!$C:$C,MATCH(출력월,월별누계!$A:$A,0),1),IF(Y480="누계",INDEX(월별누계!$E:$E,MATCH(출력월,월별누계!$A:$A,0),1),"")))</f>
        <v/>
      </c>
      <c r="P480" s="308"/>
      <c r="Q480" s="308"/>
      <c r="R480" s="309"/>
      <c r="S480" s="311" t="str">
        <f ca="1">IF(ISNUMBER(Y480),INDEX(회계장부!$E:$E,Y480,1),IF(Y480="월계","",IF(Y480="누계",INDEX(월별누계!$F:$F,MATCH(출력월,월별누계!$A:$A,0),1),"")))</f>
        <v/>
      </c>
      <c r="T480" s="311"/>
      <c r="U480" s="311"/>
      <c r="V480" s="310"/>
      <c r="W480" s="1">
        <v>475</v>
      </c>
      <c r="X480" s="1" t="str">
        <f ca="1">IFERROR(MATCH(W480,회계장부!$N:$N,0),"N/A")</f>
        <v>N/A</v>
      </c>
      <c r="Y480" s="1" t="str">
        <f t="shared" ca="1" si="15"/>
        <v>N/A</v>
      </c>
      <c r="Z480" s="1" t="str">
        <f t="shared" ca="1" si="14"/>
        <v>X</v>
      </c>
    </row>
    <row r="481" spans="1:26" ht="20.100000000000001" customHeight="1">
      <c r="A481" s="298" t="str">
        <f ca="1">IF(X481="N/A","",MONTH(INDEX(회계장부!$A:$A,X481,1)))</f>
        <v/>
      </c>
      <c r="B481" s="299" t="str">
        <f ca="1">IF(X481="N/A","",DAY(INDEX(회계장부!$A:$A,X481,1)))</f>
        <v/>
      </c>
      <c r="C481" s="325" t="str">
        <f ca="1">IF(ISNUMBER(Y481),INDEX(회계장부!$B:$B,Y481,1),IF(Y481="N/A","",Y481))</f>
        <v/>
      </c>
      <c r="D481" s="326"/>
      <c r="E481" s="326"/>
      <c r="F481" s="326"/>
      <c r="G481" s="326"/>
      <c r="H481" s="326"/>
      <c r="I481" s="326"/>
      <c r="J481" s="327"/>
      <c r="K481" s="307" t="str">
        <f ca="1">IF(ISNUMBER(Y481),TEXT(INDEX(회계장부!$C:$C,Y481,1),"#,###"),IF(Y481="월계",INDEX(월별누계!$B:$B,MATCH(출력월,월별누계!$A:$A,0),1),IF(Y481="누계",INDEX(월별누계!$D:$D,MATCH(출력월,월별누계!$A:$A,0),1),"")))</f>
        <v/>
      </c>
      <c r="L481" s="308"/>
      <c r="M481" s="308"/>
      <c r="N481" s="309"/>
      <c r="O481" s="310" t="str">
        <f ca="1">IF(ISNUMBER(Y481),TEXT(INDEX(회계장부!$D:$D,Y481,1),"#,####"),IF(Y481="월계",INDEX(월별누계!$C:$C,MATCH(출력월,월별누계!$A:$A,0),1),IF(Y481="누계",INDEX(월별누계!$E:$E,MATCH(출력월,월별누계!$A:$A,0),1),"")))</f>
        <v/>
      </c>
      <c r="P481" s="308"/>
      <c r="Q481" s="308"/>
      <c r="R481" s="309"/>
      <c r="S481" s="311" t="str">
        <f ca="1">IF(ISNUMBER(Y481),INDEX(회계장부!$E:$E,Y481,1),IF(Y481="월계","",IF(Y481="누계",INDEX(월별누계!$F:$F,MATCH(출력월,월별누계!$A:$A,0),1),"")))</f>
        <v/>
      </c>
      <c r="T481" s="311"/>
      <c r="U481" s="311"/>
      <c r="V481" s="310"/>
      <c r="W481" s="1">
        <v>476</v>
      </c>
      <c r="X481" s="1" t="str">
        <f ca="1">IFERROR(MATCH(W481,회계장부!$N:$N,0),"N/A")</f>
        <v>N/A</v>
      </c>
      <c r="Y481" s="1" t="str">
        <f t="shared" ca="1" si="15"/>
        <v>N/A</v>
      </c>
      <c r="Z481" s="1" t="str">
        <f t="shared" ca="1" si="14"/>
        <v>X</v>
      </c>
    </row>
    <row r="482" spans="1:26" ht="20.100000000000001" customHeight="1">
      <c r="A482" s="298" t="str">
        <f ca="1">IF(X482="N/A","",MONTH(INDEX(회계장부!$A:$A,X482,1)))</f>
        <v/>
      </c>
      <c r="B482" s="299" t="str">
        <f ca="1">IF(X482="N/A","",DAY(INDEX(회계장부!$A:$A,X482,1)))</f>
        <v/>
      </c>
      <c r="C482" s="325" t="str">
        <f ca="1">IF(ISNUMBER(Y482),INDEX(회계장부!$B:$B,Y482,1),IF(Y482="N/A","",Y482))</f>
        <v/>
      </c>
      <c r="D482" s="326"/>
      <c r="E482" s="326"/>
      <c r="F482" s="326"/>
      <c r="G482" s="326"/>
      <c r="H482" s="326"/>
      <c r="I482" s="326"/>
      <c r="J482" s="327"/>
      <c r="K482" s="307" t="str">
        <f ca="1">IF(ISNUMBER(Y482),TEXT(INDEX(회계장부!$C:$C,Y482,1),"#,###"),IF(Y482="월계",INDEX(월별누계!$B:$B,MATCH(출력월,월별누계!$A:$A,0),1),IF(Y482="누계",INDEX(월별누계!$D:$D,MATCH(출력월,월별누계!$A:$A,0),1),"")))</f>
        <v/>
      </c>
      <c r="L482" s="308"/>
      <c r="M482" s="308"/>
      <c r="N482" s="309"/>
      <c r="O482" s="310" t="str">
        <f ca="1">IF(ISNUMBER(Y482),TEXT(INDEX(회계장부!$D:$D,Y482,1),"#,####"),IF(Y482="월계",INDEX(월별누계!$C:$C,MATCH(출력월,월별누계!$A:$A,0),1),IF(Y482="누계",INDEX(월별누계!$E:$E,MATCH(출력월,월별누계!$A:$A,0),1),"")))</f>
        <v/>
      </c>
      <c r="P482" s="308"/>
      <c r="Q482" s="308"/>
      <c r="R482" s="309"/>
      <c r="S482" s="311" t="str">
        <f ca="1">IF(ISNUMBER(Y482),INDEX(회계장부!$E:$E,Y482,1),IF(Y482="월계","",IF(Y482="누계",INDEX(월별누계!$F:$F,MATCH(출력월,월별누계!$A:$A,0),1),"")))</f>
        <v/>
      </c>
      <c r="T482" s="311"/>
      <c r="U482" s="311"/>
      <c r="V482" s="310"/>
      <c r="W482" s="1">
        <v>477</v>
      </c>
      <c r="X482" s="1" t="str">
        <f ca="1">IFERROR(MATCH(W482,회계장부!$N:$N,0),"N/A")</f>
        <v>N/A</v>
      </c>
      <c r="Y482" s="1" t="str">
        <f t="shared" ca="1" si="15"/>
        <v>N/A</v>
      </c>
      <c r="Z482" s="1" t="str">
        <f t="shared" ca="1" si="14"/>
        <v>X</v>
      </c>
    </row>
    <row r="483" spans="1:26" ht="20.100000000000001" customHeight="1">
      <c r="A483" s="298" t="str">
        <f ca="1">IF(X483="N/A","",MONTH(INDEX(회계장부!$A:$A,X483,1)))</f>
        <v/>
      </c>
      <c r="B483" s="299" t="str">
        <f ca="1">IF(X483="N/A","",DAY(INDEX(회계장부!$A:$A,X483,1)))</f>
        <v/>
      </c>
      <c r="C483" s="325" t="str">
        <f ca="1">IF(ISNUMBER(Y483),INDEX(회계장부!$B:$B,Y483,1),IF(Y483="N/A","",Y483))</f>
        <v/>
      </c>
      <c r="D483" s="326"/>
      <c r="E483" s="326"/>
      <c r="F483" s="326"/>
      <c r="G483" s="326"/>
      <c r="H483" s="326"/>
      <c r="I483" s="326"/>
      <c r="J483" s="327"/>
      <c r="K483" s="307" t="str">
        <f ca="1">IF(ISNUMBER(Y483),TEXT(INDEX(회계장부!$C:$C,Y483,1),"#,###"),IF(Y483="월계",INDEX(월별누계!$B:$B,MATCH(출력월,월별누계!$A:$A,0),1),IF(Y483="누계",INDEX(월별누계!$D:$D,MATCH(출력월,월별누계!$A:$A,0),1),"")))</f>
        <v/>
      </c>
      <c r="L483" s="308"/>
      <c r="M483" s="308"/>
      <c r="N483" s="309"/>
      <c r="O483" s="310" t="str">
        <f ca="1">IF(ISNUMBER(Y483),TEXT(INDEX(회계장부!$D:$D,Y483,1),"#,####"),IF(Y483="월계",INDEX(월별누계!$C:$C,MATCH(출력월,월별누계!$A:$A,0),1),IF(Y483="누계",INDEX(월별누계!$E:$E,MATCH(출력월,월별누계!$A:$A,0),1),"")))</f>
        <v/>
      </c>
      <c r="P483" s="308"/>
      <c r="Q483" s="308"/>
      <c r="R483" s="309"/>
      <c r="S483" s="311" t="str">
        <f ca="1">IF(ISNUMBER(Y483),INDEX(회계장부!$E:$E,Y483,1),IF(Y483="월계","",IF(Y483="누계",INDEX(월별누계!$F:$F,MATCH(출력월,월별누계!$A:$A,0),1),"")))</f>
        <v/>
      </c>
      <c r="T483" s="311"/>
      <c r="U483" s="311"/>
      <c r="V483" s="310"/>
      <c r="W483" s="1">
        <v>478</v>
      </c>
      <c r="X483" s="1" t="str">
        <f ca="1">IFERROR(MATCH(W483,회계장부!$N:$N,0),"N/A")</f>
        <v>N/A</v>
      </c>
      <c r="Y483" s="1" t="str">
        <f t="shared" ca="1" si="15"/>
        <v>N/A</v>
      </c>
      <c r="Z483" s="1" t="str">
        <f t="shared" ca="1" si="14"/>
        <v>X</v>
      </c>
    </row>
    <row r="484" spans="1:26" ht="20.100000000000001" customHeight="1">
      <c r="A484" s="298" t="str">
        <f ca="1">IF(X484="N/A","",MONTH(INDEX(회계장부!$A:$A,X484,1)))</f>
        <v/>
      </c>
      <c r="B484" s="299" t="str">
        <f ca="1">IF(X484="N/A","",DAY(INDEX(회계장부!$A:$A,X484,1)))</f>
        <v/>
      </c>
      <c r="C484" s="325" t="str">
        <f ca="1">IF(ISNUMBER(Y484),INDEX(회계장부!$B:$B,Y484,1),IF(Y484="N/A","",Y484))</f>
        <v/>
      </c>
      <c r="D484" s="326"/>
      <c r="E484" s="326"/>
      <c r="F484" s="326"/>
      <c r="G484" s="326"/>
      <c r="H484" s="326"/>
      <c r="I484" s="326"/>
      <c r="J484" s="327"/>
      <c r="K484" s="307" t="str">
        <f ca="1">IF(ISNUMBER(Y484),TEXT(INDEX(회계장부!$C:$C,Y484,1),"#,###"),IF(Y484="월계",INDEX(월별누계!$B:$B,MATCH(출력월,월별누계!$A:$A,0),1),IF(Y484="누계",INDEX(월별누계!$D:$D,MATCH(출력월,월별누계!$A:$A,0),1),"")))</f>
        <v/>
      </c>
      <c r="L484" s="308"/>
      <c r="M484" s="308"/>
      <c r="N484" s="309"/>
      <c r="O484" s="310" t="str">
        <f ca="1">IF(ISNUMBER(Y484),TEXT(INDEX(회계장부!$D:$D,Y484,1),"#,####"),IF(Y484="월계",INDEX(월별누계!$C:$C,MATCH(출력월,월별누계!$A:$A,0),1),IF(Y484="누계",INDEX(월별누계!$E:$E,MATCH(출력월,월별누계!$A:$A,0),1),"")))</f>
        <v/>
      </c>
      <c r="P484" s="308"/>
      <c r="Q484" s="308"/>
      <c r="R484" s="309"/>
      <c r="S484" s="311" t="str">
        <f ca="1">IF(ISNUMBER(Y484),INDEX(회계장부!$E:$E,Y484,1),IF(Y484="월계","",IF(Y484="누계",INDEX(월별누계!$F:$F,MATCH(출력월,월별누계!$A:$A,0),1),"")))</f>
        <v/>
      </c>
      <c r="T484" s="311"/>
      <c r="U484" s="311"/>
      <c r="V484" s="310"/>
      <c r="W484" s="1">
        <v>479</v>
      </c>
      <c r="X484" s="1" t="str">
        <f ca="1">IFERROR(MATCH(W484,회계장부!$N:$N,0),"N/A")</f>
        <v>N/A</v>
      </c>
      <c r="Y484" s="1" t="str">
        <f t="shared" ca="1" si="15"/>
        <v>N/A</v>
      </c>
      <c r="Z484" s="1" t="str">
        <f t="shared" ca="1" si="14"/>
        <v>X</v>
      </c>
    </row>
    <row r="485" spans="1:26" ht="20.100000000000001" customHeight="1">
      <c r="A485" s="298" t="str">
        <f ca="1">IF(X485="N/A","",MONTH(INDEX(회계장부!$A:$A,X485,1)))</f>
        <v/>
      </c>
      <c r="B485" s="299" t="str">
        <f ca="1">IF(X485="N/A","",DAY(INDEX(회계장부!$A:$A,X485,1)))</f>
        <v/>
      </c>
      <c r="C485" s="325" t="str">
        <f ca="1">IF(ISNUMBER(Y485),INDEX(회계장부!$B:$B,Y485,1),IF(Y485="N/A","",Y485))</f>
        <v/>
      </c>
      <c r="D485" s="326"/>
      <c r="E485" s="326"/>
      <c r="F485" s="326"/>
      <c r="G485" s="326"/>
      <c r="H485" s="326"/>
      <c r="I485" s="326"/>
      <c r="J485" s="327"/>
      <c r="K485" s="307" t="str">
        <f ca="1">IF(ISNUMBER(Y485),TEXT(INDEX(회계장부!$C:$C,Y485,1),"#,###"),IF(Y485="월계",INDEX(월별누계!$B:$B,MATCH(출력월,월별누계!$A:$A,0),1),IF(Y485="누계",INDEX(월별누계!$D:$D,MATCH(출력월,월별누계!$A:$A,0),1),"")))</f>
        <v/>
      </c>
      <c r="L485" s="308"/>
      <c r="M485" s="308"/>
      <c r="N485" s="309"/>
      <c r="O485" s="310" t="str">
        <f ca="1">IF(ISNUMBER(Y485),TEXT(INDEX(회계장부!$D:$D,Y485,1),"#,####"),IF(Y485="월계",INDEX(월별누계!$C:$C,MATCH(출력월,월별누계!$A:$A,0),1),IF(Y485="누계",INDEX(월별누계!$E:$E,MATCH(출력월,월별누계!$A:$A,0),1),"")))</f>
        <v/>
      </c>
      <c r="P485" s="308"/>
      <c r="Q485" s="308"/>
      <c r="R485" s="309"/>
      <c r="S485" s="311" t="str">
        <f ca="1">IF(ISNUMBER(Y485),INDEX(회계장부!$E:$E,Y485,1),IF(Y485="월계","",IF(Y485="누계",INDEX(월별누계!$F:$F,MATCH(출력월,월별누계!$A:$A,0),1),"")))</f>
        <v/>
      </c>
      <c r="T485" s="311"/>
      <c r="U485" s="311"/>
      <c r="V485" s="310"/>
      <c r="W485" s="1">
        <v>480</v>
      </c>
      <c r="X485" s="1" t="str">
        <f ca="1">IFERROR(MATCH(W485,회계장부!$N:$N,0),"N/A")</f>
        <v>N/A</v>
      </c>
      <c r="Y485" s="1" t="str">
        <f t="shared" ca="1" si="15"/>
        <v>N/A</v>
      </c>
      <c r="Z485" s="1" t="str">
        <f t="shared" ca="1" si="14"/>
        <v>X</v>
      </c>
    </row>
    <row r="486" spans="1:26" ht="20.100000000000001" customHeight="1">
      <c r="A486" s="298" t="str">
        <f ca="1">IF(X486="N/A","",MONTH(INDEX(회계장부!$A:$A,X486,1)))</f>
        <v/>
      </c>
      <c r="B486" s="299" t="str">
        <f ca="1">IF(X486="N/A","",DAY(INDEX(회계장부!$A:$A,X486,1)))</f>
        <v/>
      </c>
      <c r="C486" s="325" t="str">
        <f ca="1">IF(ISNUMBER(Y486),INDEX(회계장부!$B:$B,Y486,1),IF(Y486="N/A","",Y486))</f>
        <v/>
      </c>
      <c r="D486" s="326"/>
      <c r="E486" s="326"/>
      <c r="F486" s="326"/>
      <c r="G486" s="326"/>
      <c r="H486" s="326"/>
      <c r="I486" s="326"/>
      <c r="J486" s="327"/>
      <c r="K486" s="307" t="str">
        <f ca="1">IF(ISNUMBER(Y486),TEXT(INDEX(회계장부!$C:$C,Y486,1),"#,###"),IF(Y486="월계",INDEX(월별누계!$B:$B,MATCH(출력월,월별누계!$A:$A,0),1),IF(Y486="누계",INDEX(월별누계!$D:$D,MATCH(출력월,월별누계!$A:$A,0),1),"")))</f>
        <v/>
      </c>
      <c r="L486" s="308"/>
      <c r="M486" s="308"/>
      <c r="N486" s="309"/>
      <c r="O486" s="310" t="str">
        <f ca="1">IF(ISNUMBER(Y486),TEXT(INDEX(회계장부!$D:$D,Y486,1),"#,####"),IF(Y486="월계",INDEX(월별누계!$C:$C,MATCH(출력월,월별누계!$A:$A,0),1),IF(Y486="누계",INDEX(월별누계!$E:$E,MATCH(출력월,월별누계!$A:$A,0),1),"")))</f>
        <v/>
      </c>
      <c r="P486" s="308"/>
      <c r="Q486" s="308"/>
      <c r="R486" s="309"/>
      <c r="S486" s="311" t="str">
        <f ca="1">IF(ISNUMBER(Y486),INDEX(회계장부!$E:$E,Y486,1),IF(Y486="월계","",IF(Y486="누계",INDEX(월별누계!$F:$F,MATCH(출력월,월별누계!$A:$A,0),1),"")))</f>
        <v/>
      </c>
      <c r="T486" s="311"/>
      <c r="U486" s="311"/>
      <c r="V486" s="310"/>
      <c r="W486" s="1">
        <v>481</v>
      </c>
      <c r="X486" s="1" t="str">
        <f ca="1">IFERROR(MATCH(W486,회계장부!$N:$N,0),"N/A")</f>
        <v>N/A</v>
      </c>
      <c r="Y486" s="1" t="str">
        <f t="shared" ca="1" si="15"/>
        <v>N/A</v>
      </c>
      <c r="Z486" s="1" t="str">
        <f t="shared" ca="1" si="14"/>
        <v>X</v>
      </c>
    </row>
    <row r="487" spans="1:26" ht="20.100000000000001" customHeight="1">
      <c r="A487" s="298" t="str">
        <f ca="1">IF(X487="N/A","",MONTH(INDEX(회계장부!$A:$A,X487,1)))</f>
        <v/>
      </c>
      <c r="B487" s="299" t="str">
        <f ca="1">IF(X487="N/A","",DAY(INDEX(회계장부!$A:$A,X487,1)))</f>
        <v/>
      </c>
      <c r="C487" s="325" t="str">
        <f ca="1">IF(ISNUMBER(Y487),INDEX(회계장부!$B:$B,Y487,1),IF(Y487="N/A","",Y487))</f>
        <v/>
      </c>
      <c r="D487" s="326"/>
      <c r="E487" s="326"/>
      <c r="F487" s="326"/>
      <c r="G487" s="326"/>
      <c r="H487" s="326"/>
      <c r="I487" s="326"/>
      <c r="J487" s="327"/>
      <c r="K487" s="307" t="str">
        <f ca="1">IF(ISNUMBER(Y487),TEXT(INDEX(회계장부!$C:$C,Y487,1),"#,###"),IF(Y487="월계",INDEX(월별누계!$B:$B,MATCH(출력월,월별누계!$A:$A,0),1),IF(Y487="누계",INDEX(월별누계!$D:$D,MATCH(출력월,월별누계!$A:$A,0),1),"")))</f>
        <v/>
      </c>
      <c r="L487" s="308"/>
      <c r="M487" s="308"/>
      <c r="N487" s="309"/>
      <c r="O487" s="310" t="str">
        <f ca="1">IF(ISNUMBER(Y487),TEXT(INDEX(회계장부!$D:$D,Y487,1),"#,####"),IF(Y487="월계",INDEX(월별누계!$C:$C,MATCH(출력월,월별누계!$A:$A,0),1),IF(Y487="누계",INDEX(월별누계!$E:$E,MATCH(출력월,월별누계!$A:$A,0),1),"")))</f>
        <v/>
      </c>
      <c r="P487" s="308"/>
      <c r="Q487" s="308"/>
      <c r="R487" s="309"/>
      <c r="S487" s="311" t="str">
        <f ca="1">IF(ISNUMBER(Y487),INDEX(회계장부!$E:$E,Y487,1),IF(Y487="월계","",IF(Y487="누계",INDEX(월별누계!$F:$F,MATCH(출력월,월별누계!$A:$A,0),1),"")))</f>
        <v/>
      </c>
      <c r="T487" s="311"/>
      <c r="U487" s="311"/>
      <c r="V487" s="310"/>
      <c r="W487" s="1">
        <v>482</v>
      </c>
      <c r="X487" s="1" t="str">
        <f ca="1">IFERROR(MATCH(W487,회계장부!$N:$N,0),"N/A")</f>
        <v>N/A</v>
      </c>
      <c r="Y487" s="1" t="str">
        <f t="shared" ca="1" si="15"/>
        <v>N/A</v>
      </c>
      <c r="Z487" s="1" t="str">
        <f t="shared" ca="1" si="14"/>
        <v>X</v>
      </c>
    </row>
    <row r="488" spans="1:26" ht="20.100000000000001" customHeight="1">
      <c r="A488" s="298" t="str">
        <f ca="1">IF(X488="N/A","",MONTH(INDEX(회계장부!$A:$A,X488,1)))</f>
        <v/>
      </c>
      <c r="B488" s="299" t="str">
        <f ca="1">IF(X488="N/A","",DAY(INDEX(회계장부!$A:$A,X488,1)))</f>
        <v/>
      </c>
      <c r="C488" s="325" t="str">
        <f ca="1">IF(ISNUMBER(Y488),INDEX(회계장부!$B:$B,Y488,1),IF(Y488="N/A","",Y488))</f>
        <v/>
      </c>
      <c r="D488" s="326"/>
      <c r="E488" s="326"/>
      <c r="F488" s="326"/>
      <c r="G488" s="326"/>
      <c r="H488" s="326"/>
      <c r="I488" s="326"/>
      <c r="J488" s="327"/>
      <c r="K488" s="307" t="str">
        <f ca="1">IF(ISNUMBER(Y488),TEXT(INDEX(회계장부!$C:$C,Y488,1),"#,###"),IF(Y488="월계",INDEX(월별누계!$B:$B,MATCH(출력월,월별누계!$A:$A,0),1),IF(Y488="누계",INDEX(월별누계!$D:$D,MATCH(출력월,월별누계!$A:$A,0),1),"")))</f>
        <v/>
      </c>
      <c r="L488" s="308"/>
      <c r="M488" s="308"/>
      <c r="N488" s="309"/>
      <c r="O488" s="310" t="str">
        <f ca="1">IF(ISNUMBER(Y488),TEXT(INDEX(회계장부!$D:$D,Y488,1),"#,####"),IF(Y488="월계",INDEX(월별누계!$C:$C,MATCH(출력월,월별누계!$A:$A,0),1),IF(Y488="누계",INDEX(월별누계!$E:$E,MATCH(출력월,월별누계!$A:$A,0),1),"")))</f>
        <v/>
      </c>
      <c r="P488" s="308"/>
      <c r="Q488" s="308"/>
      <c r="R488" s="309"/>
      <c r="S488" s="311" t="str">
        <f ca="1">IF(ISNUMBER(Y488),INDEX(회계장부!$E:$E,Y488,1),IF(Y488="월계","",IF(Y488="누계",INDEX(월별누계!$F:$F,MATCH(출력월,월별누계!$A:$A,0),1),"")))</f>
        <v/>
      </c>
      <c r="T488" s="311"/>
      <c r="U488" s="311"/>
      <c r="V488" s="310"/>
      <c r="W488" s="1">
        <v>483</v>
      </c>
      <c r="X488" s="1" t="str">
        <f ca="1">IFERROR(MATCH(W488,회계장부!$N:$N,0),"N/A")</f>
        <v>N/A</v>
      </c>
      <c r="Y488" s="1" t="str">
        <f t="shared" ca="1" si="15"/>
        <v>N/A</v>
      </c>
      <c r="Z488" s="1" t="str">
        <f t="shared" ca="1" si="14"/>
        <v>X</v>
      </c>
    </row>
    <row r="489" spans="1:26" ht="20.100000000000001" customHeight="1">
      <c r="A489" s="298" t="str">
        <f ca="1">IF(X489="N/A","",MONTH(INDEX(회계장부!$A:$A,X489,1)))</f>
        <v/>
      </c>
      <c r="B489" s="299" t="str">
        <f ca="1">IF(X489="N/A","",DAY(INDEX(회계장부!$A:$A,X489,1)))</f>
        <v/>
      </c>
      <c r="C489" s="325" t="str">
        <f ca="1">IF(ISNUMBER(Y489),INDEX(회계장부!$B:$B,Y489,1),IF(Y489="N/A","",Y489))</f>
        <v/>
      </c>
      <c r="D489" s="326"/>
      <c r="E489" s="326"/>
      <c r="F489" s="326"/>
      <c r="G489" s="326"/>
      <c r="H489" s="326"/>
      <c r="I489" s="326"/>
      <c r="J489" s="327"/>
      <c r="K489" s="307" t="str">
        <f ca="1">IF(ISNUMBER(Y489),TEXT(INDEX(회계장부!$C:$C,Y489,1),"#,###"),IF(Y489="월계",INDEX(월별누계!$B:$B,MATCH(출력월,월별누계!$A:$A,0),1),IF(Y489="누계",INDEX(월별누계!$D:$D,MATCH(출력월,월별누계!$A:$A,0),1),"")))</f>
        <v/>
      </c>
      <c r="L489" s="308"/>
      <c r="M489" s="308"/>
      <c r="N489" s="309"/>
      <c r="O489" s="310" t="str">
        <f ca="1">IF(ISNUMBER(Y489),TEXT(INDEX(회계장부!$D:$D,Y489,1),"#,####"),IF(Y489="월계",INDEX(월별누계!$C:$C,MATCH(출력월,월별누계!$A:$A,0),1),IF(Y489="누계",INDEX(월별누계!$E:$E,MATCH(출력월,월별누계!$A:$A,0),1),"")))</f>
        <v/>
      </c>
      <c r="P489" s="308"/>
      <c r="Q489" s="308"/>
      <c r="R489" s="309"/>
      <c r="S489" s="311" t="str">
        <f ca="1">IF(ISNUMBER(Y489),INDEX(회계장부!$E:$E,Y489,1),IF(Y489="월계","",IF(Y489="누계",INDEX(월별누계!$F:$F,MATCH(출력월,월별누계!$A:$A,0),1),"")))</f>
        <v/>
      </c>
      <c r="T489" s="311"/>
      <c r="U489" s="311"/>
      <c r="V489" s="310"/>
      <c r="W489" s="1">
        <v>484</v>
      </c>
      <c r="X489" s="1" t="str">
        <f ca="1">IFERROR(MATCH(W489,회계장부!$N:$N,0),"N/A")</f>
        <v>N/A</v>
      </c>
      <c r="Y489" s="1" t="str">
        <f t="shared" ca="1" si="15"/>
        <v>N/A</v>
      </c>
      <c r="Z489" s="1" t="str">
        <f t="shared" ca="1" si="14"/>
        <v>X</v>
      </c>
    </row>
    <row r="490" spans="1:26" ht="20.100000000000001" customHeight="1">
      <c r="A490" s="298" t="str">
        <f ca="1">IF(X490="N/A","",MONTH(INDEX(회계장부!$A:$A,X490,1)))</f>
        <v/>
      </c>
      <c r="B490" s="299" t="str">
        <f ca="1">IF(X490="N/A","",DAY(INDEX(회계장부!$A:$A,X490,1)))</f>
        <v/>
      </c>
      <c r="C490" s="325" t="str">
        <f ca="1">IF(ISNUMBER(Y490),INDEX(회계장부!$B:$B,Y490,1),IF(Y490="N/A","",Y490))</f>
        <v/>
      </c>
      <c r="D490" s="326"/>
      <c r="E490" s="326"/>
      <c r="F490" s="326"/>
      <c r="G490" s="326"/>
      <c r="H490" s="326"/>
      <c r="I490" s="326"/>
      <c r="J490" s="327"/>
      <c r="K490" s="307" t="str">
        <f ca="1">IF(ISNUMBER(Y490),TEXT(INDEX(회계장부!$C:$C,Y490,1),"#,###"),IF(Y490="월계",INDEX(월별누계!$B:$B,MATCH(출력월,월별누계!$A:$A,0),1),IF(Y490="누계",INDEX(월별누계!$D:$D,MATCH(출력월,월별누계!$A:$A,0),1),"")))</f>
        <v/>
      </c>
      <c r="L490" s="308"/>
      <c r="M490" s="308"/>
      <c r="N490" s="309"/>
      <c r="O490" s="310" t="str">
        <f ca="1">IF(ISNUMBER(Y490),TEXT(INDEX(회계장부!$D:$D,Y490,1),"#,####"),IF(Y490="월계",INDEX(월별누계!$C:$C,MATCH(출력월,월별누계!$A:$A,0),1),IF(Y490="누계",INDEX(월별누계!$E:$E,MATCH(출력월,월별누계!$A:$A,0),1),"")))</f>
        <v/>
      </c>
      <c r="P490" s="308"/>
      <c r="Q490" s="308"/>
      <c r="R490" s="309"/>
      <c r="S490" s="311" t="str">
        <f ca="1">IF(ISNUMBER(Y490),INDEX(회계장부!$E:$E,Y490,1),IF(Y490="월계","",IF(Y490="누계",INDEX(월별누계!$F:$F,MATCH(출력월,월별누계!$A:$A,0),1),"")))</f>
        <v/>
      </c>
      <c r="T490" s="311"/>
      <c r="U490" s="311"/>
      <c r="V490" s="310"/>
      <c r="W490" s="1">
        <v>485</v>
      </c>
      <c r="X490" s="1" t="str">
        <f ca="1">IFERROR(MATCH(W490,회계장부!$N:$N,0),"N/A")</f>
        <v>N/A</v>
      </c>
      <c r="Y490" s="1" t="str">
        <f t="shared" ca="1" si="15"/>
        <v>N/A</v>
      </c>
      <c r="Z490" s="1" t="str">
        <f t="shared" ca="1" si="14"/>
        <v>X</v>
      </c>
    </row>
    <row r="491" spans="1:26" ht="20.100000000000001" customHeight="1">
      <c r="A491" s="298" t="str">
        <f ca="1">IF(X491="N/A","",MONTH(INDEX(회계장부!$A:$A,X491,1)))</f>
        <v/>
      </c>
      <c r="B491" s="299" t="str">
        <f ca="1">IF(X491="N/A","",DAY(INDEX(회계장부!$A:$A,X491,1)))</f>
        <v/>
      </c>
      <c r="C491" s="325" t="str">
        <f ca="1">IF(ISNUMBER(Y491),INDEX(회계장부!$B:$B,Y491,1),IF(Y491="N/A","",Y491))</f>
        <v/>
      </c>
      <c r="D491" s="326"/>
      <c r="E491" s="326"/>
      <c r="F491" s="326"/>
      <c r="G491" s="326"/>
      <c r="H491" s="326"/>
      <c r="I491" s="326"/>
      <c r="J491" s="327"/>
      <c r="K491" s="307" t="str">
        <f ca="1">IF(ISNUMBER(Y491),TEXT(INDEX(회계장부!$C:$C,Y491,1),"#,###"),IF(Y491="월계",INDEX(월별누계!$B:$B,MATCH(출력월,월별누계!$A:$A,0),1),IF(Y491="누계",INDEX(월별누계!$D:$D,MATCH(출력월,월별누계!$A:$A,0),1),"")))</f>
        <v/>
      </c>
      <c r="L491" s="308"/>
      <c r="M491" s="308"/>
      <c r="N491" s="309"/>
      <c r="O491" s="310" t="str">
        <f ca="1">IF(ISNUMBER(Y491),TEXT(INDEX(회계장부!$D:$D,Y491,1),"#,####"),IF(Y491="월계",INDEX(월별누계!$C:$C,MATCH(출력월,월별누계!$A:$A,0),1),IF(Y491="누계",INDEX(월별누계!$E:$E,MATCH(출력월,월별누계!$A:$A,0),1),"")))</f>
        <v/>
      </c>
      <c r="P491" s="308"/>
      <c r="Q491" s="308"/>
      <c r="R491" s="309"/>
      <c r="S491" s="311" t="str">
        <f ca="1">IF(ISNUMBER(Y491),INDEX(회계장부!$E:$E,Y491,1),IF(Y491="월계","",IF(Y491="누계",INDEX(월별누계!$F:$F,MATCH(출력월,월별누계!$A:$A,0),1),"")))</f>
        <v/>
      </c>
      <c r="T491" s="311"/>
      <c r="U491" s="311"/>
      <c r="V491" s="310"/>
      <c r="W491" s="1">
        <v>486</v>
      </c>
      <c r="X491" s="1" t="str">
        <f ca="1">IFERROR(MATCH(W491,회계장부!$N:$N,0),"N/A")</f>
        <v>N/A</v>
      </c>
      <c r="Y491" s="1" t="str">
        <f t="shared" ca="1" si="15"/>
        <v>N/A</v>
      </c>
      <c r="Z491" s="1" t="str">
        <f t="shared" ca="1" si="14"/>
        <v>X</v>
      </c>
    </row>
    <row r="492" spans="1:26" ht="20.100000000000001" customHeight="1">
      <c r="A492" s="298" t="str">
        <f ca="1">IF(X492="N/A","",MONTH(INDEX(회계장부!$A:$A,X492,1)))</f>
        <v/>
      </c>
      <c r="B492" s="299" t="str">
        <f ca="1">IF(X492="N/A","",DAY(INDEX(회계장부!$A:$A,X492,1)))</f>
        <v/>
      </c>
      <c r="C492" s="325" t="str">
        <f ca="1">IF(ISNUMBER(Y492),INDEX(회계장부!$B:$B,Y492,1),IF(Y492="N/A","",Y492))</f>
        <v/>
      </c>
      <c r="D492" s="326"/>
      <c r="E492" s="326"/>
      <c r="F492" s="326"/>
      <c r="G492" s="326"/>
      <c r="H492" s="326"/>
      <c r="I492" s="326"/>
      <c r="J492" s="327"/>
      <c r="K492" s="307" t="str">
        <f ca="1">IF(ISNUMBER(Y492),TEXT(INDEX(회계장부!$C:$C,Y492,1),"#,###"),IF(Y492="월계",INDEX(월별누계!$B:$B,MATCH(출력월,월별누계!$A:$A,0),1),IF(Y492="누계",INDEX(월별누계!$D:$D,MATCH(출력월,월별누계!$A:$A,0),1),"")))</f>
        <v/>
      </c>
      <c r="L492" s="308"/>
      <c r="M492" s="308"/>
      <c r="N492" s="309"/>
      <c r="O492" s="310" t="str">
        <f ca="1">IF(ISNUMBER(Y492),TEXT(INDEX(회계장부!$D:$D,Y492,1),"#,####"),IF(Y492="월계",INDEX(월별누계!$C:$C,MATCH(출력월,월별누계!$A:$A,0),1),IF(Y492="누계",INDEX(월별누계!$E:$E,MATCH(출력월,월별누계!$A:$A,0),1),"")))</f>
        <v/>
      </c>
      <c r="P492" s="308"/>
      <c r="Q492" s="308"/>
      <c r="R492" s="309"/>
      <c r="S492" s="311" t="str">
        <f ca="1">IF(ISNUMBER(Y492),INDEX(회계장부!$E:$E,Y492,1),IF(Y492="월계","",IF(Y492="누계",INDEX(월별누계!$F:$F,MATCH(출력월,월별누계!$A:$A,0),1),"")))</f>
        <v/>
      </c>
      <c r="T492" s="311"/>
      <c r="U492" s="311"/>
      <c r="V492" s="310"/>
      <c r="W492" s="1">
        <v>487</v>
      </c>
      <c r="X492" s="1" t="str">
        <f ca="1">IFERROR(MATCH(W492,회계장부!$N:$N,0),"N/A")</f>
        <v>N/A</v>
      </c>
      <c r="Y492" s="1" t="str">
        <f t="shared" ca="1" si="15"/>
        <v>N/A</v>
      </c>
      <c r="Z492" s="1" t="str">
        <f t="shared" ca="1" si="14"/>
        <v>X</v>
      </c>
    </row>
    <row r="493" spans="1:26" ht="20.100000000000001" customHeight="1">
      <c r="A493" s="298" t="str">
        <f ca="1">IF(X493="N/A","",MONTH(INDEX(회계장부!$A:$A,X493,1)))</f>
        <v/>
      </c>
      <c r="B493" s="299" t="str">
        <f ca="1">IF(X493="N/A","",DAY(INDEX(회계장부!$A:$A,X493,1)))</f>
        <v/>
      </c>
      <c r="C493" s="325" t="str">
        <f ca="1">IF(ISNUMBER(Y493),INDEX(회계장부!$B:$B,Y493,1),IF(Y493="N/A","",Y493))</f>
        <v/>
      </c>
      <c r="D493" s="326"/>
      <c r="E493" s="326"/>
      <c r="F493" s="326"/>
      <c r="G493" s="326"/>
      <c r="H493" s="326"/>
      <c r="I493" s="326"/>
      <c r="J493" s="327"/>
      <c r="K493" s="307" t="str">
        <f ca="1">IF(ISNUMBER(Y493),TEXT(INDEX(회계장부!$C:$C,Y493,1),"#,###"),IF(Y493="월계",INDEX(월별누계!$B:$B,MATCH(출력월,월별누계!$A:$A,0),1),IF(Y493="누계",INDEX(월별누계!$D:$D,MATCH(출력월,월별누계!$A:$A,0),1),"")))</f>
        <v/>
      </c>
      <c r="L493" s="308"/>
      <c r="M493" s="308"/>
      <c r="N493" s="309"/>
      <c r="O493" s="310" t="str">
        <f ca="1">IF(ISNUMBER(Y493),TEXT(INDEX(회계장부!$D:$D,Y493,1),"#,####"),IF(Y493="월계",INDEX(월별누계!$C:$C,MATCH(출력월,월별누계!$A:$A,0),1),IF(Y493="누계",INDEX(월별누계!$E:$E,MATCH(출력월,월별누계!$A:$A,0),1),"")))</f>
        <v/>
      </c>
      <c r="P493" s="308"/>
      <c r="Q493" s="308"/>
      <c r="R493" s="309"/>
      <c r="S493" s="311" t="str">
        <f ca="1">IF(ISNUMBER(Y493),INDEX(회계장부!$E:$E,Y493,1),IF(Y493="월계","",IF(Y493="누계",INDEX(월별누계!$F:$F,MATCH(출력월,월별누계!$A:$A,0),1),"")))</f>
        <v/>
      </c>
      <c r="T493" s="311"/>
      <c r="U493" s="311"/>
      <c r="V493" s="310"/>
      <c r="W493" s="1">
        <v>488</v>
      </c>
      <c r="X493" s="1" t="str">
        <f ca="1">IFERROR(MATCH(W493,회계장부!$N:$N,0),"N/A")</f>
        <v>N/A</v>
      </c>
      <c r="Y493" s="1" t="str">
        <f t="shared" ca="1" si="15"/>
        <v>N/A</v>
      </c>
      <c r="Z493" s="1" t="str">
        <f t="shared" ca="1" si="14"/>
        <v>X</v>
      </c>
    </row>
    <row r="494" spans="1:26" ht="20.100000000000001" customHeight="1">
      <c r="A494" s="298" t="str">
        <f ca="1">IF(X494="N/A","",MONTH(INDEX(회계장부!$A:$A,X494,1)))</f>
        <v/>
      </c>
      <c r="B494" s="299" t="str">
        <f ca="1">IF(X494="N/A","",DAY(INDEX(회계장부!$A:$A,X494,1)))</f>
        <v/>
      </c>
      <c r="C494" s="325" t="str">
        <f ca="1">IF(ISNUMBER(Y494),INDEX(회계장부!$B:$B,Y494,1),IF(Y494="N/A","",Y494))</f>
        <v/>
      </c>
      <c r="D494" s="326"/>
      <c r="E494" s="326"/>
      <c r="F494" s="326"/>
      <c r="G494" s="326"/>
      <c r="H494" s="326"/>
      <c r="I494" s="326"/>
      <c r="J494" s="327"/>
      <c r="K494" s="307" t="str">
        <f ca="1">IF(ISNUMBER(Y494),TEXT(INDEX(회계장부!$C:$C,Y494,1),"#,###"),IF(Y494="월계",INDEX(월별누계!$B:$B,MATCH(출력월,월별누계!$A:$A,0),1),IF(Y494="누계",INDEX(월별누계!$D:$D,MATCH(출력월,월별누계!$A:$A,0),1),"")))</f>
        <v/>
      </c>
      <c r="L494" s="308"/>
      <c r="M494" s="308"/>
      <c r="N494" s="309"/>
      <c r="O494" s="310" t="str">
        <f ca="1">IF(ISNUMBER(Y494),TEXT(INDEX(회계장부!$D:$D,Y494,1),"#,####"),IF(Y494="월계",INDEX(월별누계!$C:$C,MATCH(출력월,월별누계!$A:$A,0),1),IF(Y494="누계",INDEX(월별누계!$E:$E,MATCH(출력월,월별누계!$A:$A,0),1),"")))</f>
        <v/>
      </c>
      <c r="P494" s="308"/>
      <c r="Q494" s="308"/>
      <c r="R494" s="309"/>
      <c r="S494" s="311" t="str">
        <f ca="1">IF(ISNUMBER(Y494),INDEX(회계장부!$E:$E,Y494,1),IF(Y494="월계","",IF(Y494="누계",INDEX(월별누계!$F:$F,MATCH(출력월,월별누계!$A:$A,0),1),"")))</f>
        <v/>
      </c>
      <c r="T494" s="311"/>
      <c r="U494" s="311"/>
      <c r="V494" s="310"/>
      <c r="W494" s="1">
        <v>489</v>
      </c>
      <c r="X494" s="1" t="str">
        <f ca="1">IFERROR(MATCH(W494,회계장부!$N:$N,0),"N/A")</f>
        <v>N/A</v>
      </c>
      <c r="Y494" s="1" t="str">
        <f t="shared" ca="1" si="15"/>
        <v>N/A</v>
      </c>
      <c r="Z494" s="1" t="str">
        <f t="shared" ca="1" si="14"/>
        <v>X</v>
      </c>
    </row>
    <row r="495" spans="1:26" ht="20.100000000000001" customHeight="1">
      <c r="A495" s="298" t="str">
        <f ca="1">IF(X495="N/A","",MONTH(INDEX(회계장부!$A:$A,X495,1)))</f>
        <v/>
      </c>
      <c r="B495" s="299" t="str">
        <f ca="1">IF(X495="N/A","",DAY(INDEX(회계장부!$A:$A,X495,1)))</f>
        <v/>
      </c>
      <c r="C495" s="325" t="str">
        <f ca="1">IF(ISNUMBER(Y495),INDEX(회계장부!$B:$B,Y495,1),IF(Y495="N/A","",Y495))</f>
        <v/>
      </c>
      <c r="D495" s="326"/>
      <c r="E495" s="326"/>
      <c r="F495" s="326"/>
      <c r="G495" s="326"/>
      <c r="H495" s="326"/>
      <c r="I495" s="326"/>
      <c r="J495" s="327"/>
      <c r="K495" s="307" t="str">
        <f ca="1">IF(ISNUMBER(Y495),TEXT(INDEX(회계장부!$C:$C,Y495,1),"#,###"),IF(Y495="월계",INDEX(월별누계!$B:$B,MATCH(출력월,월별누계!$A:$A,0),1),IF(Y495="누계",INDEX(월별누계!$D:$D,MATCH(출력월,월별누계!$A:$A,0),1),"")))</f>
        <v/>
      </c>
      <c r="L495" s="308"/>
      <c r="M495" s="308"/>
      <c r="N495" s="309"/>
      <c r="O495" s="310" t="str">
        <f ca="1">IF(ISNUMBER(Y495),TEXT(INDEX(회계장부!$D:$D,Y495,1),"#,####"),IF(Y495="월계",INDEX(월별누계!$C:$C,MATCH(출력월,월별누계!$A:$A,0),1),IF(Y495="누계",INDEX(월별누계!$E:$E,MATCH(출력월,월별누계!$A:$A,0),1),"")))</f>
        <v/>
      </c>
      <c r="P495" s="308"/>
      <c r="Q495" s="308"/>
      <c r="R495" s="309"/>
      <c r="S495" s="311" t="str">
        <f ca="1">IF(ISNUMBER(Y495),INDEX(회계장부!$E:$E,Y495,1),IF(Y495="월계","",IF(Y495="누계",INDEX(월별누계!$F:$F,MATCH(출력월,월별누계!$A:$A,0),1),"")))</f>
        <v/>
      </c>
      <c r="T495" s="311"/>
      <c r="U495" s="311"/>
      <c r="V495" s="310"/>
      <c r="W495" s="1">
        <v>490</v>
      </c>
      <c r="X495" s="1" t="str">
        <f ca="1">IFERROR(MATCH(W495,회계장부!$N:$N,0),"N/A")</f>
        <v>N/A</v>
      </c>
      <c r="Y495" s="1" t="str">
        <f t="shared" ca="1" si="15"/>
        <v>N/A</v>
      </c>
      <c r="Z495" s="1" t="str">
        <f t="shared" ca="1" si="14"/>
        <v>X</v>
      </c>
    </row>
    <row r="496" spans="1:26" ht="20.100000000000001" customHeight="1">
      <c r="A496" s="298" t="str">
        <f ca="1">IF(X496="N/A","",MONTH(INDEX(회계장부!$A:$A,X496,1)))</f>
        <v/>
      </c>
      <c r="B496" s="299" t="str">
        <f ca="1">IF(X496="N/A","",DAY(INDEX(회계장부!$A:$A,X496,1)))</f>
        <v/>
      </c>
      <c r="C496" s="325" t="str">
        <f ca="1">IF(ISNUMBER(Y496),INDEX(회계장부!$B:$B,Y496,1),IF(Y496="N/A","",Y496))</f>
        <v/>
      </c>
      <c r="D496" s="326"/>
      <c r="E496" s="326"/>
      <c r="F496" s="326"/>
      <c r="G496" s="326"/>
      <c r="H496" s="326"/>
      <c r="I496" s="326"/>
      <c r="J496" s="327"/>
      <c r="K496" s="307" t="str">
        <f ca="1">IF(ISNUMBER(Y496),TEXT(INDEX(회계장부!$C:$C,Y496,1),"#,###"),IF(Y496="월계",INDEX(월별누계!$B:$B,MATCH(출력월,월별누계!$A:$A,0),1),IF(Y496="누계",INDEX(월별누계!$D:$D,MATCH(출력월,월별누계!$A:$A,0),1),"")))</f>
        <v/>
      </c>
      <c r="L496" s="308"/>
      <c r="M496" s="308"/>
      <c r="N496" s="309"/>
      <c r="O496" s="310" t="str">
        <f ca="1">IF(ISNUMBER(Y496),TEXT(INDEX(회계장부!$D:$D,Y496,1),"#,####"),IF(Y496="월계",INDEX(월별누계!$C:$C,MATCH(출력월,월별누계!$A:$A,0),1),IF(Y496="누계",INDEX(월별누계!$E:$E,MATCH(출력월,월별누계!$A:$A,0),1),"")))</f>
        <v/>
      </c>
      <c r="P496" s="308"/>
      <c r="Q496" s="308"/>
      <c r="R496" s="309"/>
      <c r="S496" s="311" t="str">
        <f ca="1">IF(ISNUMBER(Y496),INDEX(회계장부!$E:$E,Y496,1),IF(Y496="월계","",IF(Y496="누계",INDEX(월별누계!$F:$F,MATCH(출력월,월별누계!$A:$A,0),1),"")))</f>
        <v/>
      </c>
      <c r="T496" s="311"/>
      <c r="U496" s="311"/>
      <c r="V496" s="310"/>
      <c r="W496" s="1">
        <v>491</v>
      </c>
      <c r="X496" s="1" t="str">
        <f ca="1">IFERROR(MATCH(W496,회계장부!$N:$N,0),"N/A")</f>
        <v>N/A</v>
      </c>
      <c r="Y496" s="1" t="str">
        <f t="shared" ca="1" si="15"/>
        <v>N/A</v>
      </c>
      <c r="Z496" s="1" t="str">
        <f t="shared" ca="1" si="14"/>
        <v>X</v>
      </c>
    </row>
    <row r="497" spans="1:26" ht="20.100000000000001" customHeight="1">
      <c r="A497" s="298" t="str">
        <f ca="1">IF(X497="N/A","",MONTH(INDEX(회계장부!$A:$A,X497,1)))</f>
        <v/>
      </c>
      <c r="B497" s="299" t="str">
        <f ca="1">IF(X497="N/A","",DAY(INDEX(회계장부!$A:$A,X497,1)))</f>
        <v/>
      </c>
      <c r="C497" s="325" t="str">
        <f ca="1">IF(ISNUMBER(Y497),INDEX(회계장부!$B:$B,Y497,1),IF(Y497="N/A","",Y497))</f>
        <v/>
      </c>
      <c r="D497" s="326"/>
      <c r="E497" s="326"/>
      <c r="F497" s="326"/>
      <c r="G497" s="326"/>
      <c r="H497" s="326"/>
      <c r="I497" s="326"/>
      <c r="J497" s="327"/>
      <c r="K497" s="307" t="str">
        <f ca="1">IF(ISNUMBER(Y497),TEXT(INDEX(회계장부!$C:$C,Y497,1),"#,###"),IF(Y497="월계",INDEX(월별누계!$B:$B,MATCH(출력월,월별누계!$A:$A,0),1),IF(Y497="누계",INDEX(월별누계!$D:$D,MATCH(출력월,월별누계!$A:$A,0),1),"")))</f>
        <v/>
      </c>
      <c r="L497" s="308"/>
      <c r="M497" s="308"/>
      <c r="N497" s="309"/>
      <c r="O497" s="310" t="str">
        <f ca="1">IF(ISNUMBER(Y497),TEXT(INDEX(회계장부!$D:$D,Y497,1),"#,####"),IF(Y497="월계",INDEX(월별누계!$C:$C,MATCH(출력월,월별누계!$A:$A,0),1),IF(Y497="누계",INDEX(월별누계!$E:$E,MATCH(출력월,월별누계!$A:$A,0),1),"")))</f>
        <v/>
      </c>
      <c r="P497" s="308"/>
      <c r="Q497" s="308"/>
      <c r="R497" s="309"/>
      <c r="S497" s="311" t="str">
        <f ca="1">IF(ISNUMBER(Y497),INDEX(회계장부!$E:$E,Y497,1),IF(Y497="월계","",IF(Y497="누계",INDEX(월별누계!$F:$F,MATCH(출력월,월별누계!$A:$A,0),1),"")))</f>
        <v/>
      </c>
      <c r="T497" s="311"/>
      <c r="U497" s="311"/>
      <c r="V497" s="310"/>
      <c r="W497" s="1">
        <v>492</v>
      </c>
      <c r="X497" s="1" t="str">
        <f ca="1">IFERROR(MATCH(W497,회계장부!$N:$N,0),"N/A")</f>
        <v>N/A</v>
      </c>
      <c r="Y497" s="1" t="str">
        <f t="shared" ca="1" si="15"/>
        <v>N/A</v>
      </c>
      <c r="Z497" s="1" t="str">
        <f t="shared" ca="1" si="14"/>
        <v>X</v>
      </c>
    </row>
    <row r="498" spans="1:26" ht="20.100000000000001" customHeight="1">
      <c r="A498" s="298" t="str">
        <f ca="1">IF(X498="N/A","",MONTH(INDEX(회계장부!$A:$A,X498,1)))</f>
        <v/>
      </c>
      <c r="B498" s="299" t="str">
        <f ca="1">IF(X498="N/A","",DAY(INDEX(회계장부!$A:$A,X498,1)))</f>
        <v/>
      </c>
      <c r="C498" s="325" t="str">
        <f ca="1">IF(ISNUMBER(Y498),INDEX(회계장부!$B:$B,Y498,1),IF(Y498="N/A","",Y498))</f>
        <v/>
      </c>
      <c r="D498" s="326"/>
      <c r="E498" s="326"/>
      <c r="F498" s="326"/>
      <c r="G498" s="326"/>
      <c r="H498" s="326"/>
      <c r="I498" s="326"/>
      <c r="J498" s="327"/>
      <c r="K498" s="307" t="str">
        <f ca="1">IF(ISNUMBER(Y498),TEXT(INDEX(회계장부!$C:$C,Y498,1),"#,###"),IF(Y498="월계",INDEX(월별누계!$B:$B,MATCH(출력월,월별누계!$A:$A,0),1),IF(Y498="누계",INDEX(월별누계!$D:$D,MATCH(출력월,월별누계!$A:$A,0),1),"")))</f>
        <v/>
      </c>
      <c r="L498" s="308"/>
      <c r="M498" s="308"/>
      <c r="N498" s="309"/>
      <c r="O498" s="310" t="str">
        <f ca="1">IF(ISNUMBER(Y498),TEXT(INDEX(회계장부!$D:$D,Y498,1),"#,####"),IF(Y498="월계",INDEX(월별누계!$C:$C,MATCH(출력월,월별누계!$A:$A,0),1),IF(Y498="누계",INDEX(월별누계!$E:$E,MATCH(출력월,월별누계!$A:$A,0),1),"")))</f>
        <v/>
      </c>
      <c r="P498" s="308"/>
      <c r="Q498" s="308"/>
      <c r="R498" s="309"/>
      <c r="S498" s="311" t="str">
        <f ca="1">IF(ISNUMBER(Y498),INDEX(회계장부!$E:$E,Y498,1),IF(Y498="월계","",IF(Y498="누계",INDEX(월별누계!$F:$F,MATCH(출력월,월별누계!$A:$A,0),1),"")))</f>
        <v/>
      </c>
      <c r="T498" s="311"/>
      <c r="U498" s="311"/>
      <c r="V498" s="310"/>
      <c r="W498" s="1">
        <v>493</v>
      </c>
      <c r="X498" s="1" t="str">
        <f ca="1">IFERROR(MATCH(W498,회계장부!$N:$N,0),"N/A")</f>
        <v>N/A</v>
      </c>
      <c r="Y498" s="1" t="str">
        <f t="shared" ca="1" si="15"/>
        <v>N/A</v>
      </c>
      <c r="Z498" s="1" t="str">
        <f t="shared" ca="1" si="14"/>
        <v>X</v>
      </c>
    </row>
    <row r="499" spans="1:26" ht="20.100000000000001" customHeight="1">
      <c r="A499" s="298" t="str">
        <f ca="1">IF(X499="N/A","",MONTH(INDEX(회계장부!$A:$A,X499,1)))</f>
        <v/>
      </c>
      <c r="B499" s="299" t="str">
        <f ca="1">IF(X499="N/A","",DAY(INDEX(회계장부!$A:$A,X499,1)))</f>
        <v/>
      </c>
      <c r="C499" s="325" t="str">
        <f ca="1">IF(ISNUMBER(Y499),INDEX(회계장부!$B:$B,Y499,1),IF(Y499="N/A","",Y499))</f>
        <v/>
      </c>
      <c r="D499" s="326"/>
      <c r="E499" s="326"/>
      <c r="F499" s="326"/>
      <c r="G499" s="326"/>
      <c r="H499" s="326"/>
      <c r="I499" s="326"/>
      <c r="J499" s="327"/>
      <c r="K499" s="307" t="str">
        <f ca="1">IF(ISNUMBER(Y499),TEXT(INDEX(회계장부!$C:$C,Y499,1),"#,###"),IF(Y499="월계",INDEX(월별누계!$B:$B,MATCH(출력월,월별누계!$A:$A,0),1),IF(Y499="누계",INDEX(월별누계!$D:$D,MATCH(출력월,월별누계!$A:$A,0),1),"")))</f>
        <v/>
      </c>
      <c r="L499" s="308"/>
      <c r="M499" s="308"/>
      <c r="N499" s="309"/>
      <c r="O499" s="310" t="str">
        <f ca="1">IF(ISNUMBER(Y499),TEXT(INDEX(회계장부!$D:$D,Y499,1),"#,####"),IF(Y499="월계",INDEX(월별누계!$C:$C,MATCH(출력월,월별누계!$A:$A,0),1),IF(Y499="누계",INDEX(월별누계!$E:$E,MATCH(출력월,월별누계!$A:$A,0),1),"")))</f>
        <v/>
      </c>
      <c r="P499" s="308"/>
      <c r="Q499" s="308"/>
      <c r="R499" s="309"/>
      <c r="S499" s="311" t="str">
        <f ca="1">IF(ISNUMBER(Y499),INDEX(회계장부!$E:$E,Y499,1),IF(Y499="월계","",IF(Y499="누계",INDEX(월별누계!$F:$F,MATCH(출력월,월별누계!$A:$A,0),1),"")))</f>
        <v/>
      </c>
      <c r="T499" s="311"/>
      <c r="U499" s="311"/>
      <c r="V499" s="310"/>
      <c r="W499" s="1">
        <v>494</v>
      </c>
      <c r="X499" s="1" t="str">
        <f ca="1">IFERROR(MATCH(W499,회계장부!$N:$N,0),"N/A")</f>
        <v>N/A</v>
      </c>
      <c r="Y499" s="1" t="str">
        <f t="shared" ca="1" si="15"/>
        <v>N/A</v>
      </c>
      <c r="Z499" s="1" t="str">
        <f t="shared" ca="1" si="14"/>
        <v>X</v>
      </c>
    </row>
    <row r="500" spans="1:26" ht="20.100000000000001" customHeight="1">
      <c r="A500" s="298" t="str">
        <f ca="1">IF(X500="N/A","",MONTH(INDEX(회계장부!$A:$A,X500,1)))</f>
        <v/>
      </c>
      <c r="B500" s="299" t="str">
        <f ca="1">IF(X500="N/A","",DAY(INDEX(회계장부!$A:$A,X500,1)))</f>
        <v/>
      </c>
      <c r="C500" s="325" t="str">
        <f ca="1">IF(ISNUMBER(Y500),INDEX(회계장부!$B:$B,Y500,1),IF(Y500="N/A","",Y500))</f>
        <v/>
      </c>
      <c r="D500" s="326"/>
      <c r="E500" s="326"/>
      <c r="F500" s="326"/>
      <c r="G500" s="326"/>
      <c r="H500" s="326"/>
      <c r="I500" s="326"/>
      <c r="J500" s="327"/>
      <c r="K500" s="307" t="str">
        <f ca="1">IF(ISNUMBER(Y500),TEXT(INDEX(회계장부!$C:$C,Y500,1),"#,###"),IF(Y500="월계",INDEX(월별누계!$B:$B,MATCH(출력월,월별누계!$A:$A,0),1),IF(Y500="누계",INDEX(월별누계!$D:$D,MATCH(출력월,월별누계!$A:$A,0),1),"")))</f>
        <v/>
      </c>
      <c r="L500" s="308"/>
      <c r="M500" s="308"/>
      <c r="N500" s="309"/>
      <c r="O500" s="310" t="str">
        <f ca="1">IF(ISNUMBER(Y500),TEXT(INDEX(회계장부!$D:$D,Y500,1),"#,####"),IF(Y500="월계",INDEX(월별누계!$C:$C,MATCH(출력월,월별누계!$A:$A,0),1),IF(Y500="누계",INDEX(월별누계!$E:$E,MATCH(출력월,월별누계!$A:$A,0),1),"")))</f>
        <v/>
      </c>
      <c r="P500" s="308"/>
      <c r="Q500" s="308"/>
      <c r="R500" s="309"/>
      <c r="S500" s="311" t="str">
        <f ca="1">IF(ISNUMBER(Y500),INDEX(회계장부!$E:$E,Y500,1),IF(Y500="월계","",IF(Y500="누계",INDEX(월별누계!$F:$F,MATCH(출력월,월별누계!$A:$A,0),1),"")))</f>
        <v/>
      </c>
      <c r="T500" s="311"/>
      <c r="U500" s="311"/>
      <c r="V500" s="310"/>
      <c r="W500" s="1">
        <v>495</v>
      </c>
      <c r="X500" s="1" t="str">
        <f ca="1">IFERROR(MATCH(W500,회계장부!$N:$N,0),"N/A")</f>
        <v>N/A</v>
      </c>
      <c r="Y500" s="1" t="str">
        <f t="shared" ca="1" si="15"/>
        <v>N/A</v>
      </c>
      <c r="Z500" s="1" t="str">
        <f t="shared" ca="1" si="14"/>
        <v>X</v>
      </c>
    </row>
    <row r="501" spans="1:26" ht="20.100000000000001" customHeight="1">
      <c r="A501" s="298" t="str">
        <f ca="1">IF(X501="N/A","",MONTH(INDEX(회계장부!$A:$A,X501,1)))</f>
        <v/>
      </c>
      <c r="B501" s="299" t="str">
        <f ca="1">IF(X501="N/A","",DAY(INDEX(회계장부!$A:$A,X501,1)))</f>
        <v/>
      </c>
      <c r="C501" s="325" t="str">
        <f ca="1">IF(ISNUMBER(Y501),INDEX(회계장부!$B:$B,Y501,1),IF(Y501="N/A","",Y501))</f>
        <v/>
      </c>
      <c r="D501" s="326"/>
      <c r="E501" s="326"/>
      <c r="F501" s="326"/>
      <c r="G501" s="326"/>
      <c r="H501" s="326"/>
      <c r="I501" s="326"/>
      <c r="J501" s="327"/>
      <c r="K501" s="307" t="str">
        <f ca="1">IF(ISNUMBER(Y501),TEXT(INDEX(회계장부!$C:$C,Y501,1),"#,###"),IF(Y501="월계",INDEX(월별누계!$B:$B,MATCH(출력월,월별누계!$A:$A,0),1),IF(Y501="누계",INDEX(월별누계!$D:$D,MATCH(출력월,월별누계!$A:$A,0),1),"")))</f>
        <v/>
      </c>
      <c r="L501" s="308"/>
      <c r="M501" s="308"/>
      <c r="N501" s="309"/>
      <c r="O501" s="310" t="str">
        <f ca="1">IF(ISNUMBER(Y501),TEXT(INDEX(회계장부!$D:$D,Y501,1),"#,####"),IF(Y501="월계",INDEX(월별누계!$C:$C,MATCH(출력월,월별누계!$A:$A,0),1),IF(Y501="누계",INDEX(월별누계!$E:$E,MATCH(출력월,월별누계!$A:$A,0),1),"")))</f>
        <v/>
      </c>
      <c r="P501" s="308"/>
      <c r="Q501" s="308"/>
      <c r="R501" s="309"/>
      <c r="S501" s="311" t="str">
        <f ca="1">IF(ISNUMBER(Y501),INDEX(회계장부!$E:$E,Y501,1),IF(Y501="월계","",IF(Y501="누계",INDEX(월별누계!$F:$F,MATCH(출력월,월별누계!$A:$A,0),1),"")))</f>
        <v/>
      </c>
      <c r="T501" s="311"/>
      <c r="U501" s="311"/>
      <c r="V501" s="310"/>
      <c r="W501" s="1">
        <v>496</v>
      </c>
      <c r="X501" s="1" t="str">
        <f ca="1">IFERROR(MATCH(W501,회계장부!$N:$N,0),"N/A")</f>
        <v>N/A</v>
      </c>
      <c r="Y501" s="1" t="str">
        <f t="shared" ca="1" si="15"/>
        <v>N/A</v>
      </c>
      <c r="Z501" s="1" t="str">
        <f t="shared" ca="1" si="14"/>
        <v>X</v>
      </c>
    </row>
    <row r="502" spans="1:26" ht="20.100000000000001" customHeight="1">
      <c r="A502" s="298" t="str">
        <f ca="1">IF(X502="N/A","",MONTH(INDEX(회계장부!$A:$A,X502,1)))</f>
        <v/>
      </c>
      <c r="B502" s="299" t="str">
        <f ca="1">IF(X502="N/A","",DAY(INDEX(회계장부!$A:$A,X502,1)))</f>
        <v/>
      </c>
      <c r="C502" s="325" t="str">
        <f ca="1">IF(ISNUMBER(Y502),INDEX(회계장부!$B:$B,Y502,1),IF(Y502="N/A","",Y502))</f>
        <v/>
      </c>
      <c r="D502" s="326"/>
      <c r="E502" s="326"/>
      <c r="F502" s="326"/>
      <c r="G502" s="326"/>
      <c r="H502" s="326"/>
      <c r="I502" s="326"/>
      <c r="J502" s="327"/>
      <c r="K502" s="307" t="str">
        <f ca="1">IF(ISNUMBER(Y502),TEXT(INDEX(회계장부!$C:$C,Y502,1),"#,###"),IF(Y502="월계",INDEX(월별누계!$B:$B,MATCH(출력월,월별누계!$A:$A,0),1),IF(Y502="누계",INDEX(월별누계!$D:$D,MATCH(출력월,월별누계!$A:$A,0),1),"")))</f>
        <v/>
      </c>
      <c r="L502" s="308"/>
      <c r="M502" s="308"/>
      <c r="N502" s="309"/>
      <c r="O502" s="310" t="str">
        <f ca="1">IF(ISNUMBER(Y502),TEXT(INDEX(회계장부!$D:$D,Y502,1),"#,####"),IF(Y502="월계",INDEX(월별누계!$C:$C,MATCH(출력월,월별누계!$A:$A,0),1),IF(Y502="누계",INDEX(월별누계!$E:$E,MATCH(출력월,월별누계!$A:$A,0),1),"")))</f>
        <v/>
      </c>
      <c r="P502" s="308"/>
      <c r="Q502" s="308"/>
      <c r="R502" s="309"/>
      <c r="S502" s="311" t="str">
        <f ca="1">IF(ISNUMBER(Y502),INDEX(회계장부!$E:$E,Y502,1),IF(Y502="월계","",IF(Y502="누계",INDEX(월별누계!$F:$F,MATCH(출력월,월별누계!$A:$A,0),1),"")))</f>
        <v/>
      </c>
      <c r="T502" s="311"/>
      <c r="U502" s="311"/>
      <c r="V502" s="310"/>
      <c r="W502" s="1">
        <v>497</v>
      </c>
      <c r="X502" s="1" t="str">
        <f ca="1">IFERROR(MATCH(W502,회계장부!$N:$N,0),"N/A")</f>
        <v>N/A</v>
      </c>
      <c r="Y502" s="1" t="str">
        <f t="shared" ca="1" si="15"/>
        <v>N/A</v>
      </c>
      <c r="Z502" s="1" t="str">
        <f t="shared" ca="1" si="14"/>
        <v>X</v>
      </c>
    </row>
    <row r="503" spans="1:26" ht="20.100000000000001" customHeight="1">
      <c r="A503" s="298" t="str">
        <f ca="1">IF(X503="N/A","",MONTH(INDEX(회계장부!$A:$A,X503,1)))</f>
        <v/>
      </c>
      <c r="B503" s="299" t="str">
        <f ca="1">IF(X503="N/A","",DAY(INDEX(회계장부!$A:$A,X503,1)))</f>
        <v/>
      </c>
      <c r="C503" s="325" t="str">
        <f ca="1">IF(ISNUMBER(Y503),INDEX(회계장부!$B:$B,Y503,1),IF(Y503="N/A","",Y503))</f>
        <v/>
      </c>
      <c r="D503" s="326"/>
      <c r="E503" s="326"/>
      <c r="F503" s="326"/>
      <c r="G503" s="326"/>
      <c r="H503" s="326"/>
      <c r="I503" s="326"/>
      <c r="J503" s="327"/>
      <c r="K503" s="307" t="str">
        <f ca="1">IF(ISNUMBER(Y503),TEXT(INDEX(회계장부!$C:$C,Y503,1),"#,###"),IF(Y503="월계",INDEX(월별누계!$B:$B,MATCH(출력월,월별누계!$A:$A,0),1),IF(Y503="누계",INDEX(월별누계!$D:$D,MATCH(출력월,월별누계!$A:$A,0),1),"")))</f>
        <v/>
      </c>
      <c r="L503" s="308"/>
      <c r="M503" s="308"/>
      <c r="N503" s="309"/>
      <c r="O503" s="310" t="str">
        <f ca="1">IF(ISNUMBER(Y503),TEXT(INDEX(회계장부!$D:$D,Y503,1),"#,####"),IF(Y503="월계",INDEX(월별누계!$C:$C,MATCH(출력월,월별누계!$A:$A,0),1),IF(Y503="누계",INDEX(월별누계!$E:$E,MATCH(출력월,월별누계!$A:$A,0),1),"")))</f>
        <v/>
      </c>
      <c r="P503" s="308"/>
      <c r="Q503" s="308"/>
      <c r="R503" s="309"/>
      <c r="S503" s="311" t="str">
        <f ca="1">IF(ISNUMBER(Y503),INDEX(회계장부!$E:$E,Y503,1),IF(Y503="월계","",IF(Y503="누계",INDEX(월별누계!$F:$F,MATCH(출력월,월별누계!$A:$A,0),1),"")))</f>
        <v/>
      </c>
      <c r="T503" s="311"/>
      <c r="U503" s="311"/>
      <c r="V503" s="310"/>
      <c r="W503" s="1">
        <v>498</v>
      </c>
      <c r="X503" s="1" t="str">
        <f ca="1">IFERROR(MATCH(W503,회계장부!$N:$N,0),"N/A")</f>
        <v>N/A</v>
      </c>
      <c r="Y503" s="1" t="str">
        <f t="shared" ca="1" si="15"/>
        <v>N/A</v>
      </c>
      <c r="Z503" s="1" t="str">
        <f t="shared" ca="1" si="14"/>
        <v>X</v>
      </c>
    </row>
    <row r="504" spans="1:26" ht="20.100000000000001" customHeight="1">
      <c r="A504" s="298" t="str">
        <f ca="1">IF(X504="N/A","",MONTH(INDEX(회계장부!$A:$A,X504,1)))</f>
        <v/>
      </c>
      <c r="B504" s="299" t="str">
        <f ca="1">IF(X504="N/A","",DAY(INDEX(회계장부!$A:$A,X504,1)))</f>
        <v/>
      </c>
      <c r="C504" s="325" t="str">
        <f ca="1">IF(ISNUMBER(Y504),INDEX(회계장부!$B:$B,Y504,1),IF(Y504="N/A","",Y504))</f>
        <v/>
      </c>
      <c r="D504" s="326"/>
      <c r="E504" s="326"/>
      <c r="F504" s="326"/>
      <c r="G504" s="326"/>
      <c r="H504" s="326"/>
      <c r="I504" s="326"/>
      <c r="J504" s="327"/>
      <c r="K504" s="307" t="str">
        <f ca="1">IF(ISNUMBER(Y504),TEXT(INDEX(회계장부!$C:$C,Y504,1),"#,###"),IF(Y504="월계",INDEX(월별누계!$B:$B,MATCH(출력월,월별누계!$A:$A,0),1),IF(Y504="누계",INDEX(월별누계!$D:$D,MATCH(출력월,월별누계!$A:$A,0),1),"")))</f>
        <v/>
      </c>
      <c r="L504" s="308"/>
      <c r="M504" s="308"/>
      <c r="N504" s="309"/>
      <c r="O504" s="310" t="str">
        <f ca="1">IF(ISNUMBER(Y504),TEXT(INDEX(회계장부!$D:$D,Y504,1),"#,####"),IF(Y504="월계",INDEX(월별누계!$C:$C,MATCH(출력월,월별누계!$A:$A,0),1),IF(Y504="누계",INDEX(월별누계!$E:$E,MATCH(출력월,월별누계!$A:$A,0),1),"")))</f>
        <v/>
      </c>
      <c r="P504" s="308"/>
      <c r="Q504" s="308"/>
      <c r="R504" s="309"/>
      <c r="S504" s="311" t="str">
        <f ca="1">IF(ISNUMBER(Y504),INDEX(회계장부!$E:$E,Y504,1),IF(Y504="월계","",IF(Y504="누계",INDEX(월별누계!$F:$F,MATCH(출력월,월별누계!$A:$A,0),1),"")))</f>
        <v/>
      </c>
      <c r="T504" s="311"/>
      <c r="U504" s="311"/>
      <c r="V504" s="310"/>
      <c r="W504" s="1">
        <v>499</v>
      </c>
      <c r="X504" s="1" t="str">
        <f ca="1">IFERROR(MATCH(W504,회계장부!$N:$N,0),"N/A")</f>
        <v>N/A</v>
      </c>
      <c r="Y504" s="1" t="str">
        <f t="shared" ca="1" si="15"/>
        <v>N/A</v>
      </c>
      <c r="Z504" s="1" t="str">
        <f t="shared" ca="1" si="14"/>
        <v>X</v>
      </c>
    </row>
    <row r="505" spans="1:26" ht="20.100000000000001" customHeight="1">
      <c r="A505" s="298" t="str">
        <f ca="1">IF(X505="N/A","",MONTH(INDEX(회계장부!$A:$A,X505,1)))</f>
        <v/>
      </c>
      <c r="B505" s="299" t="str">
        <f ca="1">IF(X505="N/A","",DAY(INDEX(회계장부!$A:$A,X505,1)))</f>
        <v/>
      </c>
      <c r="C505" s="325" t="str">
        <f ca="1">IF(ISNUMBER(Y505),INDEX(회계장부!$B:$B,Y505,1),IF(Y505="N/A","",Y505))</f>
        <v/>
      </c>
      <c r="D505" s="326"/>
      <c r="E505" s="326"/>
      <c r="F505" s="326"/>
      <c r="G505" s="326"/>
      <c r="H505" s="326"/>
      <c r="I505" s="326"/>
      <c r="J505" s="327"/>
      <c r="K505" s="307" t="str">
        <f ca="1">IF(ISNUMBER(Y505),TEXT(INDEX(회계장부!$C:$C,Y505,1),"#,###"),IF(Y505="월계",INDEX(월별누계!$B:$B,MATCH(출력월,월별누계!$A:$A,0),1),IF(Y505="누계",INDEX(월별누계!$D:$D,MATCH(출력월,월별누계!$A:$A,0),1),"")))</f>
        <v/>
      </c>
      <c r="L505" s="308"/>
      <c r="M505" s="308"/>
      <c r="N505" s="309"/>
      <c r="O505" s="310" t="str">
        <f ca="1">IF(ISNUMBER(Y505),TEXT(INDEX(회계장부!$D:$D,Y505,1),"#,####"),IF(Y505="월계",INDEX(월별누계!$C:$C,MATCH(출력월,월별누계!$A:$A,0),1),IF(Y505="누계",INDEX(월별누계!$E:$E,MATCH(출력월,월별누계!$A:$A,0),1),"")))</f>
        <v/>
      </c>
      <c r="P505" s="308"/>
      <c r="Q505" s="308"/>
      <c r="R505" s="309"/>
      <c r="S505" s="311" t="str">
        <f ca="1">IF(ISNUMBER(Y505),INDEX(회계장부!$E:$E,Y505,1),IF(Y505="월계","",IF(Y505="누계",INDEX(월별누계!$F:$F,MATCH(출력월,월별누계!$A:$A,0),1),"")))</f>
        <v/>
      </c>
      <c r="T505" s="311"/>
      <c r="U505" s="311"/>
      <c r="V505" s="310"/>
      <c r="W505" s="1">
        <v>500</v>
      </c>
      <c r="X505" s="1" t="str">
        <f ca="1">IFERROR(MATCH(W505,회계장부!$N:$N,0),"N/A")</f>
        <v>N/A</v>
      </c>
      <c r="Y505" s="1" t="str">
        <f t="shared" ca="1" si="15"/>
        <v>N/A</v>
      </c>
      <c r="Z505" s="1" t="str">
        <f t="shared" ca="1" si="14"/>
        <v>X</v>
      </c>
    </row>
  </sheetData>
  <sheetProtection algorithmName="SHA-512" hashValue="EH1SHbP4hzQ1JlhAF2ijh+mfL0V4hkYNdRuylaCJA8DfDfwclZpY4KwuRRjr10NMhBGuwI/nXav/G5trw3ykMA==" saltValue="9c37JSwquh/X7KBSgXiiTg==" spinCount="100000" sheet="1" objects="1" scenarios="1"/>
  <mergeCells count="2015">
    <mergeCell ref="C501:J501"/>
    <mergeCell ref="C502:J502"/>
    <mergeCell ref="C503:J503"/>
    <mergeCell ref="C504:J504"/>
    <mergeCell ref="C505:J505"/>
    <mergeCell ref="C495:J495"/>
    <mergeCell ref="C496:J496"/>
    <mergeCell ref="C497:J497"/>
    <mergeCell ref="C498:J498"/>
    <mergeCell ref="C499:J499"/>
    <mergeCell ref="C500:J500"/>
    <mergeCell ref="C489:J489"/>
    <mergeCell ref="C490:J490"/>
    <mergeCell ref="C491:J491"/>
    <mergeCell ref="C492:J492"/>
    <mergeCell ref="C493:J493"/>
    <mergeCell ref="C494:J494"/>
    <mergeCell ref="C483:J483"/>
    <mergeCell ref="C484:J484"/>
    <mergeCell ref="C485:J485"/>
    <mergeCell ref="C486:J486"/>
    <mergeCell ref="C487:J487"/>
    <mergeCell ref="C488:J488"/>
    <mergeCell ref="C477:J477"/>
    <mergeCell ref="C478:J478"/>
    <mergeCell ref="C479:J479"/>
    <mergeCell ref="C480:J480"/>
    <mergeCell ref="C481:J481"/>
    <mergeCell ref="C482:J482"/>
    <mergeCell ref="C471:J471"/>
    <mergeCell ref="C472:J472"/>
    <mergeCell ref="C473:J473"/>
    <mergeCell ref="C474:J474"/>
    <mergeCell ref="C475:J475"/>
    <mergeCell ref="C476:J476"/>
    <mergeCell ref="C465:J465"/>
    <mergeCell ref="C466:J466"/>
    <mergeCell ref="C467:J467"/>
    <mergeCell ref="C468:J468"/>
    <mergeCell ref="C469:J469"/>
    <mergeCell ref="C470:J470"/>
    <mergeCell ref="C459:J459"/>
    <mergeCell ref="C460:J460"/>
    <mergeCell ref="C461:J461"/>
    <mergeCell ref="C462:J462"/>
    <mergeCell ref="C463:J463"/>
    <mergeCell ref="C464:J464"/>
    <mergeCell ref="C453:J453"/>
    <mergeCell ref="C454:J454"/>
    <mergeCell ref="C455:J455"/>
    <mergeCell ref="C456:J456"/>
    <mergeCell ref="C457:J457"/>
    <mergeCell ref="C458:J458"/>
    <mergeCell ref="C447:J447"/>
    <mergeCell ref="C448:J448"/>
    <mergeCell ref="C449:J449"/>
    <mergeCell ref="C450:J450"/>
    <mergeCell ref="C451:J451"/>
    <mergeCell ref="C452:J452"/>
    <mergeCell ref="C441:J441"/>
    <mergeCell ref="C442:J442"/>
    <mergeCell ref="C443:J443"/>
    <mergeCell ref="C444:J444"/>
    <mergeCell ref="C445:J445"/>
    <mergeCell ref="C446:J446"/>
    <mergeCell ref="C435:J435"/>
    <mergeCell ref="C436:J436"/>
    <mergeCell ref="C437:J437"/>
    <mergeCell ref="C438:J438"/>
    <mergeCell ref="C439:J439"/>
    <mergeCell ref="C440:J440"/>
    <mergeCell ref="C429:J429"/>
    <mergeCell ref="C430:J430"/>
    <mergeCell ref="C431:J431"/>
    <mergeCell ref="C432:J432"/>
    <mergeCell ref="C433:J433"/>
    <mergeCell ref="C434:J434"/>
    <mergeCell ref="C423:J423"/>
    <mergeCell ref="C424:J424"/>
    <mergeCell ref="C425:J425"/>
    <mergeCell ref="C426:J426"/>
    <mergeCell ref="C427:J427"/>
    <mergeCell ref="C428:J428"/>
    <mergeCell ref="C417:J417"/>
    <mergeCell ref="C418:J418"/>
    <mergeCell ref="C419:J419"/>
    <mergeCell ref="C420:J420"/>
    <mergeCell ref="C421:J421"/>
    <mergeCell ref="C422:J422"/>
    <mergeCell ref="C411:J411"/>
    <mergeCell ref="C412:J412"/>
    <mergeCell ref="C413:J413"/>
    <mergeCell ref="C414:J414"/>
    <mergeCell ref="C415:J415"/>
    <mergeCell ref="C416:J416"/>
    <mergeCell ref="C405:J405"/>
    <mergeCell ref="C406:J406"/>
    <mergeCell ref="C407:J407"/>
    <mergeCell ref="C408:J408"/>
    <mergeCell ref="C409:J409"/>
    <mergeCell ref="C410:J410"/>
    <mergeCell ref="C399:J399"/>
    <mergeCell ref="C400:J400"/>
    <mergeCell ref="C401:J401"/>
    <mergeCell ref="C402:J402"/>
    <mergeCell ref="C403:J403"/>
    <mergeCell ref="C404:J404"/>
    <mergeCell ref="C393:J393"/>
    <mergeCell ref="C394:J394"/>
    <mergeCell ref="C395:J395"/>
    <mergeCell ref="C396:J396"/>
    <mergeCell ref="C397:J397"/>
    <mergeCell ref="C398:J398"/>
    <mergeCell ref="C387:J387"/>
    <mergeCell ref="C388:J388"/>
    <mergeCell ref="C389:J389"/>
    <mergeCell ref="C390:J390"/>
    <mergeCell ref="C391:J391"/>
    <mergeCell ref="C392:J392"/>
    <mergeCell ref="C381:J381"/>
    <mergeCell ref="C382:J382"/>
    <mergeCell ref="C383:J383"/>
    <mergeCell ref="C384:J384"/>
    <mergeCell ref="C385:J385"/>
    <mergeCell ref="C386:J386"/>
    <mergeCell ref="C375:J375"/>
    <mergeCell ref="C376:J376"/>
    <mergeCell ref="C377:J377"/>
    <mergeCell ref="C378:J378"/>
    <mergeCell ref="C379:J379"/>
    <mergeCell ref="C380:J380"/>
    <mergeCell ref="C369:J369"/>
    <mergeCell ref="C370:J370"/>
    <mergeCell ref="C371:J371"/>
    <mergeCell ref="C372:J372"/>
    <mergeCell ref="C373:J373"/>
    <mergeCell ref="C374:J374"/>
    <mergeCell ref="C363:J363"/>
    <mergeCell ref="C364:J364"/>
    <mergeCell ref="C365:J365"/>
    <mergeCell ref="C366:J366"/>
    <mergeCell ref="C367:J367"/>
    <mergeCell ref="C368:J368"/>
    <mergeCell ref="C357:J357"/>
    <mergeCell ref="C358:J358"/>
    <mergeCell ref="C359:J359"/>
    <mergeCell ref="C360:J360"/>
    <mergeCell ref="C361:J361"/>
    <mergeCell ref="C362:J362"/>
    <mergeCell ref="C351:J351"/>
    <mergeCell ref="C352:J352"/>
    <mergeCell ref="C353:J353"/>
    <mergeCell ref="C354:J354"/>
    <mergeCell ref="C355:J355"/>
    <mergeCell ref="C356:J356"/>
    <mergeCell ref="C345:J345"/>
    <mergeCell ref="C346:J346"/>
    <mergeCell ref="C347:J347"/>
    <mergeCell ref="C348:J348"/>
    <mergeCell ref="C349:J349"/>
    <mergeCell ref="C350:J350"/>
    <mergeCell ref="C339:J339"/>
    <mergeCell ref="C340:J340"/>
    <mergeCell ref="C341:J341"/>
    <mergeCell ref="C342:J342"/>
    <mergeCell ref="C343:J343"/>
    <mergeCell ref="C344:J344"/>
    <mergeCell ref="C333:J333"/>
    <mergeCell ref="C334:J334"/>
    <mergeCell ref="C335:J335"/>
    <mergeCell ref="C336:J336"/>
    <mergeCell ref="C337:J337"/>
    <mergeCell ref="C338:J338"/>
    <mergeCell ref="C327:J327"/>
    <mergeCell ref="C328:J328"/>
    <mergeCell ref="C329:J329"/>
    <mergeCell ref="C330:J330"/>
    <mergeCell ref="C331:J331"/>
    <mergeCell ref="C332:J332"/>
    <mergeCell ref="C321:J321"/>
    <mergeCell ref="C322:J322"/>
    <mergeCell ref="C323:J323"/>
    <mergeCell ref="C324:J324"/>
    <mergeCell ref="C325:J325"/>
    <mergeCell ref="C326:J326"/>
    <mergeCell ref="C315:J315"/>
    <mergeCell ref="C316:J316"/>
    <mergeCell ref="C317:J317"/>
    <mergeCell ref="C318:J318"/>
    <mergeCell ref="C319:J319"/>
    <mergeCell ref="C320:J320"/>
    <mergeCell ref="C309:J309"/>
    <mergeCell ref="C310:J310"/>
    <mergeCell ref="C311:J311"/>
    <mergeCell ref="C312:J312"/>
    <mergeCell ref="C313:J313"/>
    <mergeCell ref="C314:J314"/>
    <mergeCell ref="C303:J303"/>
    <mergeCell ref="C304:J304"/>
    <mergeCell ref="C305:J305"/>
    <mergeCell ref="C306:J306"/>
    <mergeCell ref="C307:J307"/>
    <mergeCell ref="C308:J308"/>
    <mergeCell ref="C297:J297"/>
    <mergeCell ref="C298:J298"/>
    <mergeCell ref="C299:J299"/>
    <mergeCell ref="C300:J300"/>
    <mergeCell ref="C301:J301"/>
    <mergeCell ref="C302:J302"/>
    <mergeCell ref="C291:J291"/>
    <mergeCell ref="C292:J292"/>
    <mergeCell ref="C293:J293"/>
    <mergeCell ref="C294:J294"/>
    <mergeCell ref="C295:J295"/>
    <mergeCell ref="C296:J296"/>
    <mergeCell ref="C285:J285"/>
    <mergeCell ref="C286:J286"/>
    <mergeCell ref="C287:J287"/>
    <mergeCell ref="C288:J288"/>
    <mergeCell ref="C289:J289"/>
    <mergeCell ref="C290:J290"/>
    <mergeCell ref="C279:J279"/>
    <mergeCell ref="C280:J280"/>
    <mergeCell ref="C281:J281"/>
    <mergeCell ref="C282:J282"/>
    <mergeCell ref="C283:J283"/>
    <mergeCell ref="C284:J284"/>
    <mergeCell ref="C273:J273"/>
    <mergeCell ref="C274:J274"/>
    <mergeCell ref="C275:J275"/>
    <mergeCell ref="C276:J276"/>
    <mergeCell ref="C277:J277"/>
    <mergeCell ref="C278:J278"/>
    <mergeCell ref="C267:J267"/>
    <mergeCell ref="C268:J268"/>
    <mergeCell ref="C269:J269"/>
    <mergeCell ref="C270:J270"/>
    <mergeCell ref="C271:J271"/>
    <mergeCell ref="C272:J272"/>
    <mergeCell ref="C261:J261"/>
    <mergeCell ref="C262:J262"/>
    <mergeCell ref="C263:J263"/>
    <mergeCell ref="C264:J264"/>
    <mergeCell ref="C265:J265"/>
    <mergeCell ref="C266:J266"/>
    <mergeCell ref="C255:J255"/>
    <mergeCell ref="C256:J256"/>
    <mergeCell ref="C257:J257"/>
    <mergeCell ref="C258:J258"/>
    <mergeCell ref="C259:J259"/>
    <mergeCell ref="C260:J260"/>
    <mergeCell ref="C249:J249"/>
    <mergeCell ref="C250:J250"/>
    <mergeCell ref="C251:J251"/>
    <mergeCell ref="C252:J252"/>
    <mergeCell ref="C253:J253"/>
    <mergeCell ref="C254:J254"/>
    <mergeCell ref="C243:J243"/>
    <mergeCell ref="C244:J244"/>
    <mergeCell ref="C245:J245"/>
    <mergeCell ref="C246:J246"/>
    <mergeCell ref="C247:J247"/>
    <mergeCell ref="C248:J248"/>
    <mergeCell ref="C237:J237"/>
    <mergeCell ref="C238:J238"/>
    <mergeCell ref="C239:J239"/>
    <mergeCell ref="C240:J240"/>
    <mergeCell ref="C241:J241"/>
    <mergeCell ref="C242:J242"/>
    <mergeCell ref="C231:J231"/>
    <mergeCell ref="C232:J232"/>
    <mergeCell ref="C233:J233"/>
    <mergeCell ref="C234:J234"/>
    <mergeCell ref="C235:J235"/>
    <mergeCell ref="C236:J236"/>
    <mergeCell ref="C225:J225"/>
    <mergeCell ref="C226:J226"/>
    <mergeCell ref="C227:J227"/>
    <mergeCell ref="C228:J228"/>
    <mergeCell ref="C229:J229"/>
    <mergeCell ref="C230:J230"/>
    <mergeCell ref="C219:J219"/>
    <mergeCell ref="C220:J220"/>
    <mergeCell ref="C221:J221"/>
    <mergeCell ref="C222:J222"/>
    <mergeCell ref="C223:J223"/>
    <mergeCell ref="C224:J224"/>
    <mergeCell ref="C213:J213"/>
    <mergeCell ref="C214:J214"/>
    <mergeCell ref="C215:J215"/>
    <mergeCell ref="C216:J216"/>
    <mergeCell ref="C217:J217"/>
    <mergeCell ref="C218:J218"/>
    <mergeCell ref="C207:J207"/>
    <mergeCell ref="C208:J208"/>
    <mergeCell ref="C209:J209"/>
    <mergeCell ref="C210:J210"/>
    <mergeCell ref="C211:J211"/>
    <mergeCell ref="C212:J212"/>
    <mergeCell ref="C201:J201"/>
    <mergeCell ref="C202:J202"/>
    <mergeCell ref="C203:J203"/>
    <mergeCell ref="C204:J204"/>
    <mergeCell ref="C205:J205"/>
    <mergeCell ref="C206:J206"/>
    <mergeCell ref="C195:J195"/>
    <mergeCell ref="C196:J196"/>
    <mergeCell ref="C197:J197"/>
    <mergeCell ref="C198:J198"/>
    <mergeCell ref="C199:J199"/>
    <mergeCell ref="C200:J200"/>
    <mergeCell ref="C189:J189"/>
    <mergeCell ref="C190:J190"/>
    <mergeCell ref="C191:J191"/>
    <mergeCell ref="C192:J192"/>
    <mergeCell ref="C193:J193"/>
    <mergeCell ref="C194:J194"/>
    <mergeCell ref="C183:J183"/>
    <mergeCell ref="C184:J184"/>
    <mergeCell ref="C185:J185"/>
    <mergeCell ref="C186:J186"/>
    <mergeCell ref="C187:J187"/>
    <mergeCell ref="C188:J188"/>
    <mergeCell ref="C177:J177"/>
    <mergeCell ref="C178:J178"/>
    <mergeCell ref="C179:J179"/>
    <mergeCell ref="C180:J180"/>
    <mergeCell ref="C181:J181"/>
    <mergeCell ref="C182:J182"/>
    <mergeCell ref="C171:J171"/>
    <mergeCell ref="C172:J172"/>
    <mergeCell ref="C173:J173"/>
    <mergeCell ref="C174:J174"/>
    <mergeCell ref="C175:J175"/>
    <mergeCell ref="C176:J176"/>
    <mergeCell ref="C165:J165"/>
    <mergeCell ref="C166:J166"/>
    <mergeCell ref="C167:J167"/>
    <mergeCell ref="C168:J168"/>
    <mergeCell ref="C169:J169"/>
    <mergeCell ref="C170:J170"/>
    <mergeCell ref="C159:J159"/>
    <mergeCell ref="C160:J160"/>
    <mergeCell ref="C161:J161"/>
    <mergeCell ref="C162:J162"/>
    <mergeCell ref="C163:J163"/>
    <mergeCell ref="C164:J164"/>
    <mergeCell ref="C153:J153"/>
    <mergeCell ref="C154:J154"/>
    <mergeCell ref="C155:J155"/>
    <mergeCell ref="C156:J156"/>
    <mergeCell ref="C157:J157"/>
    <mergeCell ref="C158:J158"/>
    <mergeCell ref="C147:J147"/>
    <mergeCell ref="C148:J148"/>
    <mergeCell ref="C149:J149"/>
    <mergeCell ref="C150:J150"/>
    <mergeCell ref="C151:J151"/>
    <mergeCell ref="C152:J152"/>
    <mergeCell ref="C141:J141"/>
    <mergeCell ref="C142:J142"/>
    <mergeCell ref="C143:J143"/>
    <mergeCell ref="C144:J144"/>
    <mergeCell ref="C145:J145"/>
    <mergeCell ref="C146:J146"/>
    <mergeCell ref="C135:J135"/>
    <mergeCell ref="C136:J136"/>
    <mergeCell ref="C137:J137"/>
    <mergeCell ref="C138:J138"/>
    <mergeCell ref="C139:J139"/>
    <mergeCell ref="C140:J140"/>
    <mergeCell ref="C129:J129"/>
    <mergeCell ref="C130:J130"/>
    <mergeCell ref="C131:J131"/>
    <mergeCell ref="C132:J132"/>
    <mergeCell ref="C133:J133"/>
    <mergeCell ref="C134:J134"/>
    <mergeCell ref="C123:J123"/>
    <mergeCell ref="C124:J124"/>
    <mergeCell ref="C125:J125"/>
    <mergeCell ref="C126:J126"/>
    <mergeCell ref="C127:J127"/>
    <mergeCell ref="C128:J128"/>
    <mergeCell ref="C117:J117"/>
    <mergeCell ref="C118:J118"/>
    <mergeCell ref="C119:J119"/>
    <mergeCell ref="C120:J120"/>
    <mergeCell ref="C121:J121"/>
    <mergeCell ref="C122:J122"/>
    <mergeCell ref="C111:J111"/>
    <mergeCell ref="C112:J112"/>
    <mergeCell ref="C113:J113"/>
    <mergeCell ref="C114:J114"/>
    <mergeCell ref="C115:J115"/>
    <mergeCell ref="C116:J116"/>
    <mergeCell ref="C105:J105"/>
    <mergeCell ref="C106:J106"/>
    <mergeCell ref="C107:J107"/>
    <mergeCell ref="C108:J108"/>
    <mergeCell ref="C109:J109"/>
    <mergeCell ref="C110:J110"/>
    <mergeCell ref="C99:J99"/>
    <mergeCell ref="C100:J100"/>
    <mergeCell ref="C101:J101"/>
    <mergeCell ref="C102:J102"/>
    <mergeCell ref="C103:J103"/>
    <mergeCell ref="C104:J104"/>
    <mergeCell ref="C93:J93"/>
    <mergeCell ref="C94:J94"/>
    <mergeCell ref="C95:J95"/>
    <mergeCell ref="C96:J96"/>
    <mergeCell ref="C97:J97"/>
    <mergeCell ref="C98:J98"/>
    <mergeCell ref="C87:J87"/>
    <mergeCell ref="C88:J88"/>
    <mergeCell ref="C89:J89"/>
    <mergeCell ref="C90:J90"/>
    <mergeCell ref="C91:J91"/>
    <mergeCell ref="C92:J92"/>
    <mergeCell ref="C81:J81"/>
    <mergeCell ref="C82:J82"/>
    <mergeCell ref="C83:J83"/>
    <mergeCell ref="C84:J84"/>
    <mergeCell ref="C85:J85"/>
    <mergeCell ref="C86:J86"/>
    <mergeCell ref="C75:J75"/>
    <mergeCell ref="C76:J76"/>
    <mergeCell ref="C77:J77"/>
    <mergeCell ref="C78:J78"/>
    <mergeCell ref="C79:J79"/>
    <mergeCell ref="C80:J80"/>
    <mergeCell ref="C69:J69"/>
    <mergeCell ref="C70:J70"/>
    <mergeCell ref="C71:J71"/>
    <mergeCell ref="C72:J72"/>
    <mergeCell ref="C73:J73"/>
    <mergeCell ref="C74:J74"/>
    <mergeCell ref="C63:J63"/>
    <mergeCell ref="C64:J64"/>
    <mergeCell ref="C65:J65"/>
    <mergeCell ref="C66:J66"/>
    <mergeCell ref="C67:J67"/>
    <mergeCell ref="C68:J68"/>
    <mergeCell ref="C57:J57"/>
    <mergeCell ref="C58:J58"/>
    <mergeCell ref="C59:J59"/>
    <mergeCell ref="C60:J60"/>
    <mergeCell ref="C61:J61"/>
    <mergeCell ref="C62:J62"/>
    <mergeCell ref="C51:J51"/>
    <mergeCell ref="C52:J52"/>
    <mergeCell ref="C53:J53"/>
    <mergeCell ref="C54:J54"/>
    <mergeCell ref="C55:J55"/>
    <mergeCell ref="C56:J56"/>
    <mergeCell ref="C45:J45"/>
    <mergeCell ref="C46:J46"/>
    <mergeCell ref="C47:J47"/>
    <mergeCell ref="C48:J48"/>
    <mergeCell ref="C49:J49"/>
    <mergeCell ref="C50:J50"/>
    <mergeCell ref="C39:J39"/>
    <mergeCell ref="C40:J40"/>
    <mergeCell ref="C41:J41"/>
    <mergeCell ref="C42:J42"/>
    <mergeCell ref="C43:J43"/>
    <mergeCell ref="C44:J44"/>
    <mergeCell ref="C33:J33"/>
    <mergeCell ref="C34:J34"/>
    <mergeCell ref="C35:J35"/>
    <mergeCell ref="C36:J36"/>
    <mergeCell ref="C37:J37"/>
    <mergeCell ref="C38:J38"/>
    <mergeCell ref="C27:J27"/>
    <mergeCell ref="C28:J28"/>
    <mergeCell ref="C29:J29"/>
    <mergeCell ref="C30:J30"/>
    <mergeCell ref="C31:J31"/>
    <mergeCell ref="C32:J32"/>
    <mergeCell ref="C21:J21"/>
    <mergeCell ref="C22:J22"/>
    <mergeCell ref="C23:J23"/>
    <mergeCell ref="C24:J24"/>
    <mergeCell ref="C25:J25"/>
    <mergeCell ref="C26:J26"/>
    <mergeCell ref="C15:J15"/>
    <mergeCell ref="C16:J16"/>
    <mergeCell ref="C17:J17"/>
    <mergeCell ref="C18:J18"/>
    <mergeCell ref="C19:J19"/>
    <mergeCell ref="C20:J20"/>
    <mergeCell ref="C9:J9"/>
    <mergeCell ref="C10:J10"/>
    <mergeCell ref="C11:J11"/>
    <mergeCell ref="C12:J12"/>
    <mergeCell ref="C13:J13"/>
    <mergeCell ref="C14:J14"/>
    <mergeCell ref="C6:J6"/>
    <mergeCell ref="C2:O2"/>
    <mergeCell ref="C7:J7"/>
    <mergeCell ref="C8:J8"/>
    <mergeCell ref="K504:N504"/>
    <mergeCell ref="O504:R504"/>
    <mergeCell ref="K496:N496"/>
    <mergeCell ref="O496:R496"/>
    <mergeCell ref="K488:N488"/>
    <mergeCell ref="O488:R488"/>
    <mergeCell ref="K480:N480"/>
    <mergeCell ref="O480:R480"/>
    <mergeCell ref="K472:N472"/>
    <mergeCell ref="O472:R472"/>
    <mergeCell ref="K464:N464"/>
    <mergeCell ref="O464:R464"/>
    <mergeCell ref="K456:N456"/>
    <mergeCell ref="O456:R456"/>
    <mergeCell ref="K448:N448"/>
    <mergeCell ref="O448:R448"/>
    <mergeCell ref="S504:V504"/>
    <mergeCell ref="K505:N505"/>
    <mergeCell ref="O505:R505"/>
    <mergeCell ref="S505:V505"/>
    <mergeCell ref="K502:N502"/>
    <mergeCell ref="O502:R502"/>
    <mergeCell ref="S502:V502"/>
    <mergeCell ref="K503:N503"/>
    <mergeCell ref="O503:R503"/>
    <mergeCell ref="S503:V503"/>
    <mergeCell ref="K500:N500"/>
    <mergeCell ref="O500:R500"/>
    <mergeCell ref="S500:V500"/>
    <mergeCell ref="K501:N501"/>
    <mergeCell ref="O501:R501"/>
    <mergeCell ref="S501:V501"/>
    <mergeCell ref="K498:N498"/>
    <mergeCell ref="O498:R498"/>
    <mergeCell ref="S498:V498"/>
    <mergeCell ref="K499:N499"/>
    <mergeCell ref="O499:R499"/>
    <mergeCell ref="S499:V499"/>
    <mergeCell ref="S496:V496"/>
    <mergeCell ref="K497:N497"/>
    <mergeCell ref="O497:R497"/>
    <mergeCell ref="S497:V497"/>
    <mergeCell ref="K494:N494"/>
    <mergeCell ref="O494:R494"/>
    <mergeCell ref="S494:V494"/>
    <mergeCell ref="K495:N495"/>
    <mergeCell ref="O495:R495"/>
    <mergeCell ref="S495:V495"/>
    <mergeCell ref="K492:N492"/>
    <mergeCell ref="O492:R492"/>
    <mergeCell ref="S492:V492"/>
    <mergeCell ref="K493:N493"/>
    <mergeCell ref="O493:R493"/>
    <mergeCell ref="S493:V493"/>
    <mergeCell ref="K490:N490"/>
    <mergeCell ref="O490:R490"/>
    <mergeCell ref="S490:V490"/>
    <mergeCell ref="K491:N491"/>
    <mergeCell ref="O491:R491"/>
    <mergeCell ref="S491:V491"/>
    <mergeCell ref="S488:V488"/>
    <mergeCell ref="K489:N489"/>
    <mergeCell ref="O489:R489"/>
    <mergeCell ref="S489:V489"/>
    <mergeCell ref="K486:N486"/>
    <mergeCell ref="O486:R486"/>
    <mergeCell ref="S486:V486"/>
    <mergeCell ref="K487:N487"/>
    <mergeCell ref="O487:R487"/>
    <mergeCell ref="S487:V487"/>
    <mergeCell ref="K484:N484"/>
    <mergeCell ref="O484:R484"/>
    <mergeCell ref="S484:V484"/>
    <mergeCell ref="K485:N485"/>
    <mergeCell ref="O485:R485"/>
    <mergeCell ref="S485:V485"/>
    <mergeCell ref="K482:N482"/>
    <mergeCell ref="O482:R482"/>
    <mergeCell ref="S482:V482"/>
    <mergeCell ref="K483:N483"/>
    <mergeCell ref="O483:R483"/>
    <mergeCell ref="S483:V483"/>
    <mergeCell ref="S480:V480"/>
    <mergeCell ref="K481:N481"/>
    <mergeCell ref="O481:R481"/>
    <mergeCell ref="S481:V481"/>
    <mergeCell ref="K478:N478"/>
    <mergeCell ref="O478:R478"/>
    <mergeCell ref="S478:V478"/>
    <mergeCell ref="K479:N479"/>
    <mergeCell ref="O479:R479"/>
    <mergeCell ref="S479:V479"/>
    <mergeCell ref="K476:N476"/>
    <mergeCell ref="O476:R476"/>
    <mergeCell ref="S476:V476"/>
    <mergeCell ref="K477:N477"/>
    <mergeCell ref="O477:R477"/>
    <mergeCell ref="S477:V477"/>
    <mergeCell ref="K474:N474"/>
    <mergeCell ref="O474:R474"/>
    <mergeCell ref="S474:V474"/>
    <mergeCell ref="K475:N475"/>
    <mergeCell ref="O475:R475"/>
    <mergeCell ref="S475:V475"/>
    <mergeCell ref="S472:V472"/>
    <mergeCell ref="K473:N473"/>
    <mergeCell ref="O473:R473"/>
    <mergeCell ref="S473:V473"/>
    <mergeCell ref="K470:N470"/>
    <mergeCell ref="O470:R470"/>
    <mergeCell ref="S470:V470"/>
    <mergeCell ref="K471:N471"/>
    <mergeCell ref="O471:R471"/>
    <mergeCell ref="S471:V471"/>
    <mergeCell ref="K468:N468"/>
    <mergeCell ref="O468:R468"/>
    <mergeCell ref="S468:V468"/>
    <mergeCell ref="K469:N469"/>
    <mergeCell ref="O469:R469"/>
    <mergeCell ref="S469:V469"/>
    <mergeCell ref="K466:N466"/>
    <mergeCell ref="O466:R466"/>
    <mergeCell ref="S466:V466"/>
    <mergeCell ref="K467:N467"/>
    <mergeCell ref="O467:R467"/>
    <mergeCell ref="S467:V467"/>
    <mergeCell ref="S464:V464"/>
    <mergeCell ref="K465:N465"/>
    <mergeCell ref="O465:R465"/>
    <mergeCell ref="S465:V465"/>
    <mergeCell ref="K462:N462"/>
    <mergeCell ref="O462:R462"/>
    <mergeCell ref="S462:V462"/>
    <mergeCell ref="K463:N463"/>
    <mergeCell ref="O463:R463"/>
    <mergeCell ref="S463:V463"/>
    <mergeCell ref="K460:N460"/>
    <mergeCell ref="O460:R460"/>
    <mergeCell ref="S460:V460"/>
    <mergeCell ref="K461:N461"/>
    <mergeCell ref="O461:R461"/>
    <mergeCell ref="S461:V461"/>
    <mergeCell ref="K458:N458"/>
    <mergeCell ref="O458:R458"/>
    <mergeCell ref="S458:V458"/>
    <mergeCell ref="K459:N459"/>
    <mergeCell ref="O459:R459"/>
    <mergeCell ref="S459:V459"/>
    <mergeCell ref="S456:V456"/>
    <mergeCell ref="K457:N457"/>
    <mergeCell ref="O457:R457"/>
    <mergeCell ref="S457:V457"/>
    <mergeCell ref="K454:N454"/>
    <mergeCell ref="O454:R454"/>
    <mergeCell ref="S454:V454"/>
    <mergeCell ref="K455:N455"/>
    <mergeCell ref="O455:R455"/>
    <mergeCell ref="S455:V455"/>
    <mergeCell ref="K452:N452"/>
    <mergeCell ref="O452:R452"/>
    <mergeCell ref="S452:V452"/>
    <mergeCell ref="K453:N453"/>
    <mergeCell ref="O453:R453"/>
    <mergeCell ref="S453:V453"/>
    <mergeCell ref="K450:N450"/>
    <mergeCell ref="O450:R450"/>
    <mergeCell ref="S450:V450"/>
    <mergeCell ref="K451:N451"/>
    <mergeCell ref="O451:R451"/>
    <mergeCell ref="S451:V451"/>
    <mergeCell ref="S448:V448"/>
    <mergeCell ref="K449:N449"/>
    <mergeCell ref="O449:R449"/>
    <mergeCell ref="S449:V449"/>
    <mergeCell ref="K446:N446"/>
    <mergeCell ref="O446:R446"/>
    <mergeCell ref="S446:V446"/>
    <mergeCell ref="K447:N447"/>
    <mergeCell ref="O447:R447"/>
    <mergeCell ref="S447:V447"/>
    <mergeCell ref="K444:N444"/>
    <mergeCell ref="O444:R444"/>
    <mergeCell ref="S444:V444"/>
    <mergeCell ref="K445:N445"/>
    <mergeCell ref="O445:R445"/>
    <mergeCell ref="S445:V445"/>
    <mergeCell ref="K442:N442"/>
    <mergeCell ref="O442:R442"/>
    <mergeCell ref="S442:V442"/>
    <mergeCell ref="K443:N443"/>
    <mergeCell ref="O443:R443"/>
    <mergeCell ref="S443:V443"/>
    <mergeCell ref="K440:N440"/>
    <mergeCell ref="O440:R440"/>
    <mergeCell ref="S440:V440"/>
    <mergeCell ref="K441:N441"/>
    <mergeCell ref="O441:R441"/>
    <mergeCell ref="S441:V441"/>
    <mergeCell ref="K438:N438"/>
    <mergeCell ref="O438:R438"/>
    <mergeCell ref="S438:V438"/>
    <mergeCell ref="K439:N439"/>
    <mergeCell ref="O439:R439"/>
    <mergeCell ref="S439:V439"/>
    <mergeCell ref="K436:N436"/>
    <mergeCell ref="O436:R436"/>
    <mergeCell ref="S436:V436"/>
    <mergeCell ref="K437:N437"/>
    <mergeCell ref="O437:R437"/>
    <mergeCell ref="S437:V437"/>
    <mergeCell ref="K434:N434"/>
    <mergeCell ref="O434:R434"/>
    <mergeCell ref="S434:V434"/>
    <mergeCell ref="K435:N435"/>
    <mergeCell ref="O435:R435"/>
    <mergeCell ref="S435:V435"/>
    <mergeCell ref="K432:N432"/>
    <mergeCell ref="O432:R432"/>
    <mergeCell ref="S432:V432"/>
    <mergeCell ref="K433:N433"/>
    <mergeCell ref="O433:R433"/>
    <mergeCell ref="S433:V433"/>
    <mergeCell ref="K430:N430"/>
    <mergeCell ref="O430:R430"/>
    <mergeCell ref="S430:V430"/>
    <mergeCell ref="K431:N431"/>
    <mergeCell ref="O431:R431"/>
    <mergeCell ref="S431:V431"/>
    <mergeCell ref="K428:N428"/>
    <mergeCell ref="O428:R428"/>
    <mergeCell ref="S428:V428"/>
    <mergeCell ref="K429:N429"/>
    <mergeCell ref="O429:R429"/>
    <mergeCell ref="S429:V429"/>
    <mergeCell ref="K426:N426"/>
    <mergeCell ref="O426:R426"/>
    <mergeCell ref="S426:V426"/>
    <mergeCell ref="K427:N427"/>
    <mergeCell ref="O427:R427"/>
    <mergeCell ref="S427:V427"/>
    <mergeCell ref="K424:N424"/>
    <mergeCell ref="O424:R424"/>
    <mergeCell ref="S424:V424"/>
    <mergeCell ref="K425:N425"/>
    <mergeCell ref="O425:R425"/>
    <mergeCell ref="S425:V425"/>
    <mergeCell ref="K422:N422"/>
    <mergeCell ref="O422:R422"/>
    <mergeCell ref="S422:V422"/>
    <mergeCell ref="K423:N423"/>
    <mergeCell ref="O423:R423"/>
    <mergeCell ref="S423:V423"/>
    <mergeCell ref="K420:N420"/>
    <mergeCell ref="O420:R420"/>
    <mergeCell ref="S420:V420"/>
    <mergeCell ref="K421:N421"/>
    <mergeCell ref="O421:R421"/>
    <mergeCell ref="S421:V421"/>
    <mergeCell ref="K418:N418"/>
    <mergeCell ref="O418:R418"/>
    <mergeCell ref="S418:V418"/>
    <mergeCell ref="K419:N419"/>
    <mergeCell ref="O419:R419"/>
    <mergeCell ref="S419:V419"/>
    <mergeCell ref="K416:N416"/>
    <mergeCell ref="O416:R416"/>
    <mergeCell ref="S416:V416"/>
    <mergeCell ref="K417:N417"/>
    <mergeCell ref="O417:R417"/>
    <mergeCell ref="S417:V417"/>
    <mergeCell ref="K414:N414"/>
    <mergeCell ref="O414:R414"/>
    <mergeCell ref="S414:V414"/>
    <mergeCell ref="K415:N415"/>
    <mergeCell ref="O415:R415"/>
    <mergeCell ref="S415:V415"/>
    <mergeCell ref="K412:N412"/>
    <mergeCell ref="O412:R412"/>
    <mergeCell ref="S412:V412"/>
    <mergeCell ref="K413:N413"/>
    <mergeCell ref="O413:R413"/>
    <mergeCell ref="S413:V413"/>
    <mergeCell ref="K410:N410"/>
    <mergeCell ref="O410:R410"/>
    <mergeCell ref="S410:V410"/>
    <mergeCell ref="K411:N411"/>
    <mergeCell ref="O411:R411"/>
    <mergeCell ref="S411:V411"/>
    <mergeCell ref="K408:N408"/>
    <mergeCell ref="O408:R408"/>
    <mergeCell ref="S408:V408"/>
    <mergeCell ref="K409:N409"/>
    <mergeCell ref="O409:R409"/>
    <mergeCell ref="S409:V409"/>
    <mergeCell ref="K406:N406"/>
    <mergeCell ref="O406:R406"/>
    <mergeCell ref="S406:V406"/>
    <mergeCell ref="K407:N407"/>
    <mergeCell ref="O407:R407"/>
    <mergeCell ref="S407:V407"/>
    <mergeCell ref="K404:N404"/>
    <mergeCell ref="O404:R404"/>
    <mergeCell ref="S404:V404"/>
    <mergeCell ref="K405:N405"/>
    <mergeCell ref="O405:R405"/>
    <mergeCell ref="S405:V405"/>
    <mergeCell ref="K402:N402"/>
    <mergeCell ref="O402:R402"/>
    <mergeCell ref="S402:V402"/>
    <mergeCell ref="K403:N403"/>
    <mergeCell ref="O403:R403"/>
    <mergeCell ref="S403:V403"/>
    <mergeCell ref="K400:N400"/>
    <mergeCell ref="O400:R400"/>
    <mergeCell ref="S400:V400"/>
    <mergeCell ref="K401:N401"/>
    <mergeCell ref="O401:R401"/>
    <mergeCell ref="S401:V401"/>
    <mergeCell ref="K398:N398"/>
    <mergeCell ref="O398:R398"/>
    <mergeCell ref="S398:V398"/>
    <mergeCell ref="K399:N399"/>
    <mergeCell ref="O399:R399"/>
    <mergeCell ref="S399:V399"/>
    <mergeCell ref="K396:N396"/>
    <mergeCell ref="O396:R396"/>
    <mergeCell ref="S396:V396"/>
    <mergeCell ref="K397:N397"/>
    <mergeCell ref="O397:R397"/>
    <mergeCell ref="S397:V397"/>
    <mergeCell ref="K394:N394"/>
    <mergeCell ref="O394:R394"/>
    <mergeCell ref="S394:V394"/>
    <mergeCell ref="K395:N395"/>
    <mergeCell ref="O395:R395"/>
    <mergeCell ref="S395:V395"/>
    <mergeCell ref="K392:N392"/>
    <mergeCell ref="O392:R392"/>
    <mergeCell ref="S392:V392"/>
    <mergeCell ref="K393:N393"/>
    <mergeCell ref="O393:R393"/>
    <mergeCell ref="S393:V393"/>
    <mergeCell ref="K390:N390"/>
    <mergeCell ref="O390:R390"/>
    <mergeCell ref="S390:V390"/>
    <mergeCell ref="K391:N391"/>
    <mergeCell ref="O391:R391"/>
    <mergeCell ref="S391:V391"/>
    <mergeCell ref="K388:N388"/>
    <mergeCell ref="O388:R388"/>
    <mergeCell ref="S388:V388"/>
    <mergeCell ref="K389:N389"/>
    <mergeCell ref="O389:R389"/>
    <mergeCell ref="S389:V389"/>
    <mergeCell ref="K386:N386"/>
    <mergeCell ref="O386:R386"/>
    <mergeCell ref="S386:V386"/>
    <mergeCell ref="K387:N387"/>
    <mergeCell ref="O387:R387"/>
    <mergeCell ref="S387:V387"/>
    <mergeCell ref="K384:N384"/>
    <mergeCell ref="O384:R384"/>
    <mergeCell ref="S384:V384"/>
    <mergeCell ref="K385:N385"/>
    <mergeCell ref="O385:R385"/>
    <mergeCell ref="S385:V385"/>
    <mergeCell ref="K382:N382"/>
    <mergeCell ref="O382:R382"/>
    <mergeCell ref="S382:V382"/>
    <mergeCell ref="K383:N383"/>
    <mergeCell ref="O383:R383"/>
    <mergeCell ref="S383:V383"/>
    <mergeCell ref="K380:N380"/>
    <mergeCell ref="O380:R380"/>
    <mergeCell ref="S380:V380"/>
    <mergeCell ref="K381:N381"/>
    <mergeCell ref="O381:R381"/>
    <mergeCell ref="S381:V381"/>
    <mergeCell ref="K378:N378"/>
    <mergeCell ref="O378:R378"/>
    <mergeCell ref="S378:V378"/>
    <mergeCell ref="K379:N379"/>
    <mergeCell ref="O379:R379"/>
    <mergeCell ref="S379:V379"/>
    <mergeCell ref="K376:N376"/>
    <mergeCell ref="O376:R376"/>
    <mergeCell ref="S376:V376"/>
    <mergeCell ref="K377:N377"/>
    <mergeCell ref="O377:R377"/>
    <mergeCell ref="S377:V377"/>
    <mergeCell ref="K374:N374"/>
    <mergeCell ref="O374:R374"/>
    <mergeCell ref="S374:V374"/>
    <mergeCell ref="K375:N375"/>
    <mergeCell ref="O375:R375"/>
    <mergeCell ref="S375:V375"/>
    <mergeCell ref="K372:N372"/>
    <mergeCell ref="O372:R372"/>
    <mergeCell ref="S372:V372"/>
    <mergeCell ref="K373:N373"/>
    <mergeCell ref="O373:R373"/>
    <mergeCell ref="S373:V373"/>
    <mergeCell ref="K370:N370"/>
    <mergeCell ref="O370:R370"/>
    <mergeCell ref="S370:V370"/>
    <mergeCell ref="K371:N371"/>
    <mergeCell ref="O371:R371"/>
    <mergeCell ref="S371:V371"/>
    <mergeCell ref="K368:N368"/>
    <mergeCell ref="O368:R368"/>
    <mergeCell ref="S368:V368"/>
    <mergeCell ref="K369:N369"/>
    <mergeCell ref="O369:R369"/>
    <mergeCell ref="S369:V369"/>
    <mergeCell ref="K366:N366"/>
    <mergeCell ref="O366:R366"/>
    <mergeCell ref="S366:V366"/>
    <mergeCell ref="K367:N367"/>
    <mergeCell ref="O367:R367"/>
    <mergeCell ref="S367:V367"/>
    <mergeCell ref="K364:N364"/>
    <mergeCell ref="O364:R364"/>
    <mergeCell ref="S364:V364"/>
    <mergeCell ref="K365:N365"/>
    <mergeCell ref="O365:R365"/>
    <mergeCell ref="S365:V365"/>
    <mergeCell ref="K362:N362"/>
    <mergeCell ref="O362:R362"/>
    <mergeCell ref="S362:V362"/>
    <mergeCell ref="K363:N363"/>
    <mergeCell ref="O363:R363"/>
    <mergeCell ref="S363:V363"/>
    <mergeCell ref="K360:N360"/>
    <mergeCell ref="O360:R360"/>
    <mergeCell ref="S360:V360"/>
    <mergeCell ref="K361:N361"/>
    <mergeCell ref="O361:R361"/>
    <mergeCell ref="S361:V361"/>
    <mergeCell ref="K358:N358"/>
    <mergeCell ref="O358:R358"/>
    <mergeCell ref="S358:V358"/>
    <mergeCell ref="K359:N359"/>
    <mergeCell ref="O359:R359"/>
    <mergeCell ref="S359:V359"/>
    <mergeCell ref="K356:N356"/>
    <mergeCell ref="O356:R356"/>
    <mergeCell ref="S356:V356"/>
    <mergeCell ref="K357:N357"/>
    <mergeCell ref="O357:R357"/>
    <mergeCell ref="S357:V357"/>
    <mergeCell ref="K354:N354"/>
    <mergeCell ref="O354:R354"/>
    <mergeCell ref="S354:V354"/>
    <mergeCell ref="K355:N355"/>
    <mergeCell ref="O355:R355"/>
    <mergeCell ref="S355:V355"/>
    <mergeCell ref="K352:N352"/>
    <mergeCell ref="O352:R352"/>
    <mergeCell ref="S352:V352"/>
    <mergeCell ref="K353:N353"/>
    <mergeCell ref="O353:R353"/>
    <mergeCell ref="S353:V353"/>
    <mergeCell ref="K350:N350"/>
    <mergeCell ref="O350:R350"/>
    <mergeCell ref="S350:V350"/>
    <mergeCell ref="K351:N351"/>
    <mergeCell ref="O351:R351"/>
    <mergeCell ref="S351:V351"/>
    <mergeCell ref="K348:N348"/>
    <mergeCell ref="O348:R348"/>
    <mergeCell ref="S348:V348"/>
    <mergeCell ref="K349:N349"/>
    <mergeCell ref="O349:R349"/>
    <mergeCell ref="S349:V349"/>
    <mergeCell ref="K346:N346"/>
    <mergeCell ref="O346:R346"/>
    <mergeCell ref="S346:V346"/>
    <mergeCell ref="K347:N347"/>
    <mergeCell ref="O347:R347"/>
    <mergeCell ref="S347:V347"/>
    <mergeCell ref="K344:N344"/>
    <mergeCell ref="O344:R344"/>
    <mergeCell ref="S344:V344"/>
    <mergeCell ref="K345:N345"/>
    <mergeCell ref="O345:R345"/>
    <mergeCell ref="S345:V345"/>
    <mergeCell ref="K342:N342"/>
    <mergeCell ref="O342:R342"/>
    <mergeCell ref="S342:V342"/>
    <mergeCell ref="K343:N343"/>
    <mergeCell ref="O343:R343"/>
    <mergeCell ref="S343:V343"/>
    <mergeCell ref="K340:N340"/>
    <mergeCell ref="O340:R340"/>
    <mergeCell ref="S340:V340"/>
    <mergeCell ref="K341:N341"/>
    <mergeCell ref="O341:R341"/>
    <mergeCell ref="S341:V341"/>
    <mergeCell ref="K338:N338"/>
    <mergeCell ref="O338:R338"/>
    <mergeCell ref="S338:V338"/>
    <mergeCell ref="K339:N339"/>
    <mergeCell ref="O339:R339"/>
    <mergeCell ref="S339:V339"/>
    <mergeCell ref="K336:N336"/>
    <mergeCell ref="O336:R336"/>
    <mergeCell ref="S336:V336"/>
    <mergeCell ref="K337:N337"/>
    <mergeCell ref="O337:R337"/>
    <mergeCell ref="S337:V337"/>
    <mergeCell ref="K334:N334"/>
    <mergeCell ref="O334:R334"/>
    <mergeCell ref="S334:V334"/>
    <mergeCell ref="K335:N335"/>
    <mergeCell ref="O335:R335"/>
    <mergeCell ref="S335:V335"/>
    <mergeCell ref="K332:N332"/>
    <mergeCell ref="O332:R332"/>
    <mergeCell ref="S332:V332"/>
    <mergeCell ref="K333:N333"/>
    <mergeCell ref="O333:R333"/>
    <mergeCell ref="S333:V333"/>
    <mergeCell ref="K330:N330"/>
    <mergeCell ref="O330:R330"/>
    <mergeCell ref="S330:V330"/>
    <mergeCell ref="K331:N331"/>
    <mergeCell ref="O331:R331"/>
    <mergeCell ref="S331:V331"/>
    <mergeCell ref="K328:N328"/>
    <mergeCell ref="O328:R328"/>
    <mergeCell ref="S328:V328"/>
    <mergeCell ref="K329:N329"/>
    <mergeCell ref="O329:R329"/>
    <mergeCell ref="S329:V329"/>
    <mergeCell ref="K326:N326"/>
    <mergeCell ref="O326:R326"/>
    <mergeCell ref="S326:V326"/>
    <mergeCell ref="K327:N327"/>
    <mergeCell ref="O327:R327"/>
    <mergeCell ref="S327:V327"/>
    <mergeCell ref="K324:N324"/>
    <mergeCell ref="O324:R324"/>
    <mergeCell ref="S324:V324"/>
    <mergeCell ref="K325:N325"/>
    <mergeCell ref="O325:R325"/>
    <mergeCell ref="S325:V325"/>
    <mergeCell ref="K322:N322"/>
    <mergeCell ref="O322:R322"/>
    <mergeCell ref="S322:V322"/>
    <mergeCell ref="K323:N323"/>
    <mergeCell ref="O323:R323"/>
    <mergeCell ref="S323:V323"/>
    <mergeCell ref="K320:N320"/>
    <mergeCell ref="O320:R320"/>
    <mergeCell ref="S320:V320"/>
    <mergeCell ref="K321:N321"/>
    <mergeCell ref="O321:R321"/>
    <mergeCell ref="S321:V321"/>
    <mergeCell ref="K318:N318"/>
    <mergeCell ref="O318:R318"/>
    <mergeCell ref="S318:V318"/>
    <mergeCell ref="K319:N319"/>
    <mergeCell ref="O319:R319"/>
    <mergeCell ref="S319:V319"/>
    <mergeCell ref="K316:N316"/>
    <mergeCell ref="O316:R316"/>
    <mergeCell ref="S316:V316"/>
    <mergeCell ref="K317:N317"/>
    <mergeCell ref="O317:R317"/>
    <mergeCell ref="S317:V317"/>
    <mergeCell ref="K314:N314"/>
    <mergeCell ref="O314:R314"/>
    <mergeCell ref="S314:V314"/>
    <mergeCell ref="K315:N315"/>
    <mergeCell ref="O315:R315"/>
    <mergeCell ref="S315:V315"/>
    <mergeCell ref="K312:N312"/>
    <mergeCell ref="O312:R312"/>
    <mergeCell ref="S312:V312"/>
    <mergeCell ref="K313:N313"/>
    <mergeCell ref="O313:R313"/>
    <mergeCell ref="S313:V313"/>
    <mergeCell ref="K310:N310"/>
    <mergeCell ref="O310:R310"/>
    <mergeCell ref="S310:V310"/>
    <mergeCell ref="K311:N311"/>
    <mergeCell ref="O311:R311"/>
    <mergeCell ref="S311:V311"/>
    <mergeCell ref="K308:N308"/>
    <mergeCell ref="O308:R308"/>
    <mergeCell ref="S308:V308"/>
    <mergeCell ref="K309:N309"/>
    <mergeCell ref="O309:R309"/>
    <mergeCell ref="S309:V309"/>
    <mergeCell ref="K306:N306"/>
    <mergeCell ref="O306:R306"/>
    <mergeCell ref="S306:V306"/>
    <mergeCell ref="K307:N307"/>
    <mergeCell ref="O307:R307"/>
    <mergeCell ref="S307:V307"/>
    <mergeCell ref="K304:N304"/>
    <mergeCell ref="O304:R304"/>
    <mergeCell ref="S304:V304"/>
    <mergeCell ref="K305:N305"/>
    <mergeCell ref="O305:R305"/>
    <mergeCell ref="S305:V305"/>
    <mergeCell ref="K302:N302"/>
    <mergeCell ref="O302:R302"/>
    <mergeCell ref="S302:V302"/>
    <mergeCell ref="K303:N303"/>
    <mergeCell ref="O303:R303"/>
    <mergeCell ref="S303:V303"/>
    <mergeCell ref="K300:N300"/>
    <mergeCell ref="O300:R300"/>
    <mergeCell ref="S300:V300"/>
    <mergeCell ref="K301:N301"/>
    <mergeCell ref="O301:R301"/>
    <mergeCell ref="S301:V301"/>
    <mergeCell ref="K298:N298"/>
    <mergeCell ref="O298:R298"/>
    <mergeCell ref="S298:V298"/>
    <mergeCell ref="K299:N299"/>
    <mergeCell ref="O299:R299"/>
    <mergeCell ref="S299:V299"/>
    <mergeCell ref="K296:N296"/>
    <mergeCell ref="O296:R296"/>
    <mergeCell ref="S296:V296"/>
    <mergeCell ref="K297:N297"/>
    <mergeCell ref="O297:R297"/>
    <mergeCell ref="S297:V297"/>
    <mergeCell ref="K294:N294"/>
    <mergeCell ref="O294:R294"/>
    <mergeCell ref="S294:V294"/>
    <mergeCell ref="K295:N295"/>
    <mergeCell ref="O295:R295"/>
    <mergeCell ref="S295:V295"/>
    <mergeCell ref="K292:N292"/>
    <mergeCell ref="O292:R292"/>
    <mergeCell ref="S292:V292"/>
    <mergeCell ref="K293:N293"/>
    <mergeCell ref="O293:R293"/>
    <mergeCell ref="S293:V293"/>
    <mergeCell ref="K290:N290"/>
    <mergeCell ref="O290:R290"/>
    <mergeCell ref="S290:V290"/>
    <mergeCell ref="K291:N291"/>
    <mergeCell ref="O291:R291"/>
    <mergeCell ref="S291:V291"/>
    <mergeCell ref="K288:N288"/>
    <mergeCell ref="O288:R288"/>
    <mergeCell ref="S288:V288"/>
    <mergeCell ref="K289:N289"/>
    <mergeCell ref="O289:R289"/>
    <mergeCell ref="S289:V289"/>
    <mergeCell ref="K286:N286"/>
    <mergeCell ref="O286:R286"/>
    <mergeCell ref="S286:V286"/>
    <mergeCell ref="K287:N287"/>
    <mergeCell ref="O287:R287"/>
    <mergeCell ref="S287:V287"/>
    <mergeCell ref="K284:N284"/>
    <mergeCell ref="O284:R284"/>
    <mergeCell ref="S284:V284"/>
    <mergeCell ref="K285:N285"/>
    <mergeCell ref="O285:R285"/>
    <mergeCell ref="S285:V285"/>
    <mergeCell ref="K282:N282"/>
    <mergeCell ref="O282:R282"/>
    <mergeCell ref="S282:V282"/>
    <mergeCell ref="K283:N283"/>
    <mergeCell ref="O283:R283"/>
    <mergeCell ref="S283:V283"/>
    <mergeCell ref="K280:N280"/>
    <mergeCell ref="O280:R280"/>
    <mergeCell ref="S280:V280"/>
    <mergeCell ref="K281:N281"/>
    <mergeCell ref="O281:R281"/>
    <mergeCell ref="S281:V281"/>
    <mergeCell ref="K278:N278"/>
    <mergeCell ref="O278:R278"/>
    <mergeCell ref="S278:V278"/>
    <mergeCell ref="K279:N279"/>
    <mergeCell ref="O279:R279"/>
    <mergeCell ref="S279:V279"/>
    <mergeCell ref="K276:N276"/>
    <mergeCell ref="O276:R276"/>
    <mergeCell ref="S276:V276"/>
    <mergeCell ref="K277:N277"/>
    <mergeCell ref="O277:R277"/>
    <mergeCell ref="S277:V277"/>
    <mergeCell ref="K274:N274"/>
    <mergeCell ref="O274:R274"/>
    <mergeCell ref="S274:V274"/>
    <mergeCell ref="K275:N275"/>
    <mergeCell ref="O275:R275"/>
    <mergeCell ref="S275:V275"/>
    <mergeCell ref="K272:N272"/>
    <mergeCell ref="O272:R272"/>
    <mergeCell ref="S272:V272"/>
    <mergeCell ref="K273:N273"/>
    <mergeCell ref="O273:R273"/>
    <mergeCell ref="S273:V273"/>
    <mergeCell ref="K270:N270"/>
    <mergeCell ref="O270:R270"/>
    <mergeCell ref="S270:V270"/>
    <mergeCell ref="K271:N271"/>
    <mergeCell ref="O271:R271"/>
    <mergeCell ref="S271:V271"/>
    <mergeCell ref="K268:N268"/>
    <mergeCell ref="O268:R268"/>
    <mergeCell ref="S268:V268"/>
    <mergeCell ref="K269:N269"/>
    <mergeCell ref="O269:R269"/>
    <mergeCell ref="S269:V269"/>
    <mergeCell ref="K266:N266"/>
    <mergeCell ref="O266:R266"/>
    <mergeCell ref="S266:V266"/>
    <mergeCell ref="K267:N267"/>
    <mergeCell ref="O267:R267"/>
    <mergeCell ref="S267:V267"/>
    <mergeCell ref="K264:N264"/>
    <mergeCell ref="O264:R264"/>
    <mergeCell ref="S264:V264"/>
    <mergeCell ref="K265:N265"/>
    <mergeCell ref="O265:R265"/>
    <mergeCell ref="S265:V265"/>
    <mergeCell ref="K262:N262"/>
    <mergeCell ref="O262:R262"/>
    <mergeCell ref="S262:V262"/>
    <mergeCell ref="K263:N263"/>
    <mergeCell ref="O263:R263"/>
    <mergeCell ref="S263:V263"/>
    <mergeCell ref="K260:N260"/>
    <mergeCell ref="O260:R260"/>
    <mergeCell ref="S260:V260"/>
    <mergeCell ref="K261:N261"/>
    <mergeCell ref="O261:R261"/>
    <mergeCell ref="S261:V261"/>
    <mergeCell ref="K258:N258"/>
    <mergeCell ref="O258:R258"/>
    <mergeCell ref="S258:V258"/>
    <mergeCell ref="K259:N259"/>
    <mergeCell ref="O259:R259"/>
    <mergeCell ref="S259:V259"/>
    <mergeCell ref="K256:N256"/>
    <mergeCell ref="O256:R256"/>
    <mergeCell ref="S256:V256"/>
    <mergeCell ref="K257:N257"/>
    <mergeCell ref="O257:R257"/>
    <mergeCell ref="S257:V257"/>
    <mergeCell ref="K254:N254"/>
    <mergeCell ref="O254:R254"/>
    <mergeCell ref="S254:V254"/>
    <mergeCell ref="K255:N255"/>
    <mergeCell ref="O255:R255"/>
    <mergeCell ref="S255:V255"/>
    <mergeCell ref="K252:N252"/>
    <mergeCell ref="O252:R252"/>
    <mergeCell ref="S252:V252"/>
    <mergeCell ref="K253:N253"/>
    <mergeCell ref="O253:R253"/>
    <mergeCell ref="S253:V253"/>
    <mergeCell ref="K250:N250"/>
    <mergeCell ref="O250:R250"/>
    <mergeCell ref="S250:V250"/>
    <mergeCell ref="K251:N251"/>
    <mergeCell ref="O251:R251"/>
    <mergeCell ref="S251:V251"/>
    <mergeCell ref="K248:N248"/>
    <mergeCell ref="O248:R248"/>
    <mergeCell ref="S248:V248"/>
    <mergeCell ref="K249:N249"/>
    <mergeCell ref="O249:R249"/>
    <mergeCell ref="S249:V249"/>
    <mergeCell ref="K246:N246"/>
    <mergeCell ref="O246:R246"/>
    <mergeCell ref="S246:V246"/>
    <mergeCell ref="K247:N247"/>
    <mergeCell ref="O247:R247"/>
    <mergeCell ref="S247:V247"/>
    <mergeCell ref="K244:N244"/>
    <mergeCell ref="O244:R244"/>
    <mergeCell ref="S244:V244"/>
    <mergeCell ref="K245:N245"/>
    <mergeCell ref="O245:R245"/>
    <mergeCell ref="S245:V245"/>
    <mergeCell ref="K242:N242"/>
    <mergeCell ref="O242:R242"/>
    <mergeCell ref="S242:V242"/>
    <mergeCell ref="K243:N243"/>
    <mergeCell ref="O243:R243"/>
    <mergeCell ref="S243:V243"/>
    <mergeCell ref="K240:N240"/>
    <mergeCell ref="O240:R240"/>
    <mergeCell ref="S240:V240"/>
    <mergeCell ref="K241:N241"/>
    <mergeCell ref="O241:R241"/>
    <mergeCell ref="S241:V241"/>
    <mergeCell ref="K238:N238"/>
    <mergeCell ref="O238:R238"/>
    <mergeCell ref="S238:V238"/>
    <mergeCell ref="K239:N239"/>
    <mergeCell ref="O239:R239"/>
    <mergeCell ref="S239:V239"/>
    <mergeCell ref="K236:N236"/>
    <mergeCell ref="O236:R236"/>
    <mergeCell ref="S236:V236"/>
    <mergeCell ref="K237:N237"/>
    <mergeCell ref="O237:R237"/>
    <mergeCell ref="S237:V237"/>
    <mergeCell ref="K234:N234"/>
    <mergeCell ref="O234:R234"/>
    <mergeCell ref="S234:V234"/>
    <mergeCell ref="K235:N235"/>
    <mergeCell ref="O235:R235"/>
    <mergeCell ref="S235:V235"/>
    <mergeCell ref="K232:N232"/>
    <mergeCell ref="O232:R232"/>
    <mergeCell ref="S232:V232"/>
    <mergeCell ref="K233:N233"/>
    <mergeCell ref="O233:R233"/>
    <mergeCell ref="S233:V233"/>
    <mergeCell ref="K230:N230"/>
    <mergeCell ref="O230:R230"/>
    <mergeCell ref="S230:V230"/>
    <mergeCell ref="K231:N231"/>
    <mergeCell ref="O231:R231"/>
    <mergeCell ref="S231:V231"/>
    <mergeCell ref="K228:N228"/>
    <mergeCell ref="O228:R228"/>
    <mergeCell ref="S228:V228"/>
    <mergeCell ref="K229:N229"/>
    <mergeCell ref="O229:R229"/>
    <mergeCell ref="S229:V229"/>
    <mergeCell ref="K226:N226"/>
    <mergeCell ref="O226:R226"/>
    <mergeCell ref="S226:V226"/>
    <mergeCell ref="K227:N227"/>
    <mergeCell ref="O227:R227"/>
    <mergeCell ref="S227:V227"/>
    <mergeCell ref="K224:N224"/>
    <mergeCell ref="O224:R224"/>
    <mergeCell ref="S224:V224"/>
    <mergeCell ref="K225:N225"/>
    <mergeCell ref="O225:R225"/>
    <mergeCell ref="S225:V225"/>
    <mergeCell ref="K222:N222"/>
    <mergeCell ref="O222:R222"/>
    <mergeCell ref="S222:V222"/>
    <mergeCell ref="K223:N223"/>
    <mergeCell ref="O223:R223"/>
    <mergeCell ref="S223:V223"/>
    <mergeCell ref="K220:N220"/>
    <mergeCell ref="O220:R220"/>
    <mergeCell ref="S220:V220"/>
    <mergeCell ref="K221:N221"/>
    <mergeCell ref="O221:R221"/>
    <mergeCell ref="S221:V221"/>
    <mergeCell ref="K218:N218"/>
    <mergeCell ref="O218:R218"/>
    <mergeCell ref="S218:V218"/>
    <mergeCell ref="K219:N219"/>
    <mergeCell ref="O219:R219"/>
    <mergeCell ref="S219:V219"/>
    <mergeCell ref="K216:N216"/>
    <mergeCell ref="O216:R216"/>
    <mergeCell ref="S216:V216"/>
    <mergeCell ref="K217:N217"/>
    <mergeCell ref="O217:R217"/>
    <mergeCell ref="S217:V217"/>
    <mergeCell ref="K214:N214"/>
    <mergeCell ref="O214:R214"/>
    <mergeCell ref="S214:V214"/>
    <mergeCell ref="K215:N215"/>
    <mergeCell ref="O215:R215"/>
    <mergeCell ref="S215:V215"/>
    <mergeCell ref="K212:N212"/>
    <mergeCell ref="O212:R212"/>
    <mergeCell ref="S212:V212"/>
    <mergeCell ref="K213:N213"/>
    <mergeCell ref="O213:R213"/>
    <mergeCell ref="S213:V213"/>
    <mergeCell ref="K210:N210"/>
    <mergeCell ref="O210:R210"/>
    <mergeCell ref="S210:V210"/>
    <mergeCell ref="K211:N211"/>
    <mergeCell ref="O211:R211"/>
    <mergeCell ref="S211:V211"/>
    <mergeCell ref="K208:N208"/>
    <mergeCell ref="O208:R208"/>
    <mergeCell ref="S208:V208"/>
    <mergeCell ref="K209:N209"/>
    <mergeCell ref="O209:R209"/>
    <mergeCell ref="S209:V209"/>
    <mergeCell ref="K206:N206"/>
    <mergeCell ref="O206:R206"/>
    <mergeCell ref="S206:V206"/>
    <mergeCell ref="K207:N207"/>
    <mergeCell ref="O207:R207"/>
    <mergeCell ref="S207:V207"/>
    <mergeCell ref="K204:N204"/>
    <mergeCell ref="O204:R204"/>
    <mergeCell ref="S204:V204"/>
    <mergeCell ref="K205:N205"/>
    <mergeCell ref="O205:R205"/>
    <mergeCell ref="S205:V205"/>
    <mergeCell ref="K202:N202"/>
    <mergeCell ref="O202:R202"/>
    <mergeCell ref="S202:V202"/>
    <mergeCell ref="K203:N203"/>
    <mergeCell ref="O203:R203"/>
    <mergeCell ref="S203:V203"/>
    <mergeCell ref="K200:N200"/>
    <mergeCell ref="O200:R200"/>
    <mergeCell ref="S200:V200"/>
    <mergeCell ref="K201:N201"/>
    <mergeCell ref="O201:R201"/>
    <mergeCell ref="S201:V201"/>
    <mergeCell ref="K198:N198"/>
    <mergeCell ref="O198:R198"/>
    <mergeCell ref="S198:V198"/>
    <mergeCell ref="K199:N199"/>
    <mergeCell ref="O199:R199"/>
    <mergeCell ref="S199:V199"/>
    <mergeCell ref="K196:N196"/>
    <mergeCell ref="O196:R196"/>
    <mergeCell ref="S196:V196"/>
    <mergeCell ref="K197:N197"/>
    <mergeCell ref="O197:R197"/>
    <mergeCell ref="S197:V197"/>
    <mergeCell ref="K194:N194"/>
    <mergeCell ref="O194:R194"/>
    <mergeCell ref="S194:V194"/>
    <mergeCell ref="K195:N195"/>
    <mergeCell ref="O195:R195"/>
    <mergeCell ref="S195:V195"/>
    <mergeCell ref="K192:N192"/>
    <mergeCell ref="O192:R192"/>
    <mergeCell ref="S192:V192"/>
    <mergeCell ref="K193:N193"/>
    <mergeCell ref="O193:R193"/>
    <mergeCell ref="S193:V193"/>
    <mergeCell ref="K190:N190"/>
    <mergeCell ref="O190:R190"/>
    <mergeCell ref="S190:V190"/>
    <mergeCell ref="K191:N191"/>
    <mergeCell ref="O191:R191"/>
    <mergeCell ref="S191:V191"/>
    <mergeCell ref="K188:N188"/>
    <mergeCell ref="O188:R188"/>
    <mergeCell ref="S188:V188"/>
    <mergeCell ref="K189:N189"/>
    <mergeCell ref="O189:R189"/>
    <mergeCell ref="S189:V189"/>
    <mergeCell ref="K186:N186"/>
    <mergeCell ref="O186:R186"/>
    <mergeCell ref="S186:V186"/>
    <mergeCell ref="K187:N187"/>
    <mergeCell ref="O187:R187"/>
    <mergeCell ref="S187:V187"/>
    <mergeCell ref="K184:N184"/>
    <mergeCell ref="O184:R184"/>
    <mergeCell ref="S184:V184"/>
    <mergeCell ref="K185:N185"/>
    <mergeCell ref="O185:R185"/>
    <mergeCell ref="S185:V185"/>
    <mergeCell ref="K182:N182"/>
    <mergeCell ref="O182:R182"/>
    <mergeCell ref="S182:V182"/>
    <mergeCell ref="K183:N183"/>
    <mergeCell ref="O183:R183"/>
    <mergeCell ref="S183:V183"/>
    <mergeCell ref="K180:N180"/>
    <mergeCell ref="O180:R180"/>
    <mergeCell ref="S180:V180"/>
    <mergeCell ref="K181:N181"/>
    <mergeCell ref="O181:R181"/>
    <mergeCell ref="S181:V181"/>
    <mergeCell ref="K178:N178"/>
    <mergeCell ref="O178:R178"/>
    <mergeCell ref="S178:V178"/>
    <mergeCell ref="K179:N179"/>
    <mergeCell ref="O179:R179"/>
    <mergeCell ref="S179:V179"/>
    <mergeCell ref="K176:N176"/>
    <mergeCell ref="O176:R176"/>
    <mergeCell ref="S176:V176"/>
    <mergeCell ref="K177:N177"/>
    <mergeCell ref="O177:R177"/>
    <mergeCell ref="S177:V177"/>
    <mergeCell ref="K174:N174"/>
    <mergeCell ref="O174:R174"/>
    <mergeCell ref="S174:V174"/>
    <mergeCell ref="K175:N175"/>
    <mergeCell ref="O175:R175"/>
    <mergeCell ref="S175:V175"/>
    <mergeCell ref="K172:N172"/>
    <mergeCell ref="O172:R172"/>
    <mergeCell ref="S172:V172"/>
    <mergeCell ref="K173:N173"/>
    <mergeCell ref="O173:R173"/>
    <mergeCell ref="S173:V173"/>
    <mergeCell ref="K170:N170"/>
    <mergeCell ref="O170:R170"/>
    <mergeCell ref="S170:V170"/>
    <mergeCell ref="K171:N171"/>
    <mergeCell ref="O171:R171"/>
    <mergeCell ref="S171:V171"/>
    <mergeCell ref="K168:N168"/>
    <mergeCell ref="O168:R168"/>
    <mergeCell ref="S168:V168"/>
    <mergeCell ref="K169:N169"/>
    <mergeCell ref="O169:R169"/>
    <mergeCell ref="S169:V169"/>
    <mergeCell ref="K166:N166"/>
    <mergeCell ref="O166:R166"/>
    <mergeCell ref="S166:V166"/>
    <mergeCell ref="K167:N167"/>
    <mergeCell ref="O167:R167"/>
    <mergeCell ref="S167:V167"/>
    <mergeCell ref="K164:N164"/>
    <mergeCell ref="O164:R164"/>
    <mergeCell ref="S164:V164"/>
    <mergeCell ref="K165:N165"/>
    <mergeCell ref="O165:R165"/>
    <mergeCell ref="S165:V165"/>
    <mergeCell ref="K162:N162"/>
    <mergeCell ref="O162:R162"/>
    <mergeCell ref="S162:V162"/>
    <mergeCell ref="K163:N163"/>
    <mergeCell ref="O163:R163"/>
    <mergeCell ref="S163:V163"/>
    <mergeCell ref="K160:N160"/>
    <mergeCell ref="O160:R160"/>
    <mergeCell ref="S160:V160"/>
    <mergeCell ref="K161:N161"/>
    <mergeCell ref="O161:R161"/>
    <mergeCell ref="S161:V161"/>
    <mergeCell ref="K158:N158"/>
    <mergeCell ref="O158:R158"/>
    <mergeCell ref="S158:V158"/>
    <mergeCell ref="K159:N159"/>
    <mergeCell ref="O159:R159"/>
    <mergeCell ref="S159:V159"/>
    <mergeCell ref="K156:N156"/>
    <mergeCell ref="O156:R156"/>
    <mergeCell ref="S156:V156"/>
    <mergeCell ref="K157:N157"/>
    <mergeCell ref="O157:R157"/>
    <mergeCell ref="S157:V157"/>
    <mergeCell ref="K154:N154"/>
    <mergeCell ref="O154:R154"/>
    <mergeCell ref="S154:V154"/>
    <mergeCell ref="K155:N155"/>
    <mergeCell ref="O155:R155"/>
    <mergeCell ref="S155:V155"/>
    <mergeCell ref="K152:N152"/>
    <mergeCell ref="O152:R152"/>
    <mergeCell ref="S152:V152"/>
    <mergeCell ref="K153:N153"/>
    <mergeCell ref="O153:R153"/>
    <mergeCell ref="S153:V153"/>
    <mergeCell ref="K150:N150"/>
    <mergeCell ref="O150:R150"/>
    <mergeCell ref="S150:V150"/>
    <mergeCell ref="K151:N151"/>
    <mergeCell ref="O151:R151"/>
    <mergeCell ref="S151:V151"/>
    <mergeCell ref="K148:N148"/>
    <mergeCell ref="O148:R148"/>
    <mergeCell ref="S148:V148"/>
    <mergeCell ref="K149:N149"/>
    <mergeCell ref="O149:R149"/>
    <mergeCell ref="S149:V149"/>
    <mergeCell ref="K146:N146"/>
    <mergeCell ref="O146:R146"/>
    <mergeCell ref="S146:V146"/>
    <mergeCell ref="K147:N147"/>
    <mergeCell ref="O147:R147"/>
    <mergeCell ref="S147:V147"/>
    <mergeCell ref="K144:N144"/>
    <mergeCell ref="O144:R144"/>
    <mergeCell ref="S144:V144"/>
    <mergeCell ref="K145:N145"/>
    <mergeCell ref="O145:R145"/>
    <mergeCell ref="S145:V145"/>
    <mergeCell ref="K142:N142"/>
    <mergeCell ref="O142:R142"/>
    <mergeCell ref="S142:V142"/>
    <mergeCell ref="K143:N143"/>
    <mergeCell ref="O143:R143"/>
    <mergeCell ref="S143:V143"/>
    <mergeCell ref="K140:N140"/>
    <mergeCell ref="O140:R140"/>
    <mergeCell ref="S140:V140"/>
    <mergeCell ref="K141:N141"/>
    <mergeCell ref="O141:R141"/>
    <mergeCell ref="S141:V141"/>
    <mergeCell ref="K138:N138"/>
    <mergeCell ref="O138:R138"/>
    <mergeCell ref="S138:V138"/>
    <mergeCell ref="K139:N139"/>
    <mergeCell ref="O139:R139"/>
    <mergeCell ref="S139:V139"/>
    <mergeCell ref="K136:N136"/>
    <mergeCell ref="O136:R136"/>
    <mergeCell ref="S136:V136"/>
    <mergeCell ref="K137:N137"/>
    <mergeCell ref="O137:R137"/>
    <mergeCell ref="S137:V137"/>
    <mergeCell ref="K134:N134"/>
    <mergeCell ref="O134:R134"/>
    <mergeCell ref="S134:V134"/>
    <mergeCell ref="K135:N135"/>
    <mergeCell ref="O135:R135"/>
    <mergeCell ref="S135:V135"/>
    <mergeCell ref="K132:N132"/>
    <mergeCell ref="O132:R132"/>
    <mergeCell ref="S132:V132"/>
    <mergeCell ref="K133:N133"/>
    <mergeCell ref="O133:R133"/>
    <mergeCell ref="S133:V133"/>
    <mergeCell ref="K130:N130"/>
    <mergeCell ref="O130:R130"/>
    <mergeCell ref="S130:V130"/>
    <mergeCell ref="K131:N131"/>
    <mergeCell ref="O131:R131"/>
    <mergeCell ref="S131:V131"/>
    <mergeCell ref="K128:N128"/>
    <mergeCell ref="O128:R128"/>
    <mergeCell ref="S128:V128"/>
    <mergeCell ref="K129:N129"/>
    <mergeCell ref="O129:R129"/>
    <mergeCell ref="S129:V129"/>
    <mergeCell ref="K126:N126"/>
    <mergeCell ref="O126:R126"/>
    <mergeCell ref="S126:V126"/>
    <mergeCell ref="K127:N127"/>
    <mergeCell ref="O127:R127"/>
    <mergeCell ref="S127:V127"/>
    <mergeCell ref="K124:N124"/>
    <mergeCell ref="O124:R124"/>
    <mergeCell ref="S124:V124"/>
    <mergeCell ref="K125:N125"/>
    <mergeCell ref="O125:R125"/>
    <mergeCell ref="S125:V125"/>
    <mergeCell ref="K122:N122"/>
    <mergeCell ref="O122:R122"/>
    <mergeCell ref="S122:V122"/>
    <mergeCell ref="K123:N123"/>
    <mergeCell ref="O123:R123"/>
    <mergeCell ref="S123:V123"/>
    <mergeCell ref="K120:N120"/>
    <mergeCell ref="O120:R120"/>
    <mergeCell ref="S120:V120"/>
    <mergeCell ref="K121:N121"/>
    <mergeCell ref="O121:R121"/>
    <mergeCell ref="S121:V121"/>
    <mergeCell ref="K118:N118"/>
    <mergeCell ref="O118:R118"/>
    <mergeCell ref="S118:V118"/>
    <mergeCell ref="K119:N119"/>
    <mergeCell ref="O119:R119"/>
    <mergeCell ref="S119:V119"/>
    <mergeCell ref="K116:N116"/>
    <mergeCell ref="O116:R116"/>
    <mergeCell ref="S116:V116"/>
    <mergeCell ref="K117:N117"/>
    <mergeCell ref="O117:R117"/>
    <mergeCell ref="S117:V117"/>
    <mergeCell ref="K114:N114"/>
    <mergeCell ref="O114:R114"/>
    <mergeCell ref="S114:V114"/>
    <mergeCell ref="K115:N115"/>
    <mergeCell ref="O115:R115"/>
    <mergeCell ref="S115:V115"/>
    <mergeCell ref="K112:N112"/>
    <mergeCell ref="O112:R112"/>
    <mergeCell ref="S112:V112"/>
    <mergeCell ref="K113:N113"/>
    <mergeCell ref="O113:R113"/>
    <mergeCell ref="S113:V113"/>
    <mergeCell ref="K110:N110"/>
    <mergeCell ref="O110:R110"/>
    <mergeCell ref="S110:V110"/>
    <mergeCell ref="K111:N111"/>
    <mergeCell ref="O111:R111"/>
    <mergeCell ref="S111:V111"/>
    <mergeCell ref="K108:N108"/>
    <mergeCell ref="O108:R108"/>
    <mergeCell ref="S108:V108"/>
    <mergeCell ref="K109:N109"/>
    <mergeCell ref="O109:R109"/>
    <mergeCell ref="S109:V109"/>
    <mergeCell ref="K106:N106"/>
    <mergeCell ref="O106:R106"/>
    <mergeCell ref="S106:V106"/>
    <mergeCell ref="K107:N107"/>
    <mergeCell ref="O107:R107"/>
    <mergeCell ref="S107:V107"/>
    <mergeCell ref="K104:N104"/>
    <mergeCell ref="O104:R104"/>
    <mergeCell ref="S104:V104"/>
    <mergeCell ref="K105:N105"/>
    <mergeCell ref="O105:R105"/>
    <mergeCell ref="S105:V105"/>
    <mergeCell ref="K102:N102"/>
    <mergeCell ref="O102:R102"/>
    <mergeCell ref="S102:V102"/>
    <mergeCell ref="K103:N103"/>
    <mergeCell ref="O103:R103"/>
    <mergeCell ref="S103:V103"/>
    <mergeCell ref="K100:N100"/>
    <mergeCell ref="O100:R100"/>
    <mergeCell ref="S100:V100"/>
    <mergeCell ref="K101:N101"/>
    <mergeCell ref="O101:R101"/>
    <mergeCell ref="S101:V101"/>
    <mergeCell ref="K98:N98"/>
    <mergeCell ref="O98:R98"/>
    <mergeCell ref="S98:V98"/>
    <mergeCell ref="K99:N99"/>
    <mergeCell ref="O99:R99"/>
    <mergeCell ref="S99:V99"/>
    <mergeCell ref="K96:N96"/>
    <mergeCell ref="O96:R96"/>
    <mergeCell ref="S96:V96"/>
    <mergeCell ref="K97:N97"/>
    <mergeCell ref="O97:R97"/>
    <mergeCell ref="S97:V97"/>
    <mergeCell ref="K94:N94"/>
    <mergeCell ref="O94:R94"/>
    <mergeCell ref="S94:V94"/>
    <mergeCell ref="K95:N95"/>
    <mergeCell ref="O95:R95"/>
    <mergeCell ref="S95:V95"/>
    <mergeCell ref="K92:N92"/>
    <mergeCell ref="O92:R92"/>
    <mergeCell ref="S92:V92"/>
    <mergeCell ref="K93:N93"/>
    <mergeCell ref="O93:R93"/>
    <mergeCell ref="S93:V93"/>
    <mergeCell ref="K90:N90"/>
    <mergeCell ref="O90:R90"/>
    <mergeCell ref="S90:V90"/>
    <mergeCell ref="K91:N91"/>
    <mergeCell ref="O91:R91"/>
    <mergeCell ref="S91:V91"/>
    <mergeCell ref="K88:N88"/>
    <mergeCell ref="O88:R88"/>
    <mergeCell ref="S88:V88"/>
    <mergeCell ref="K89:N89"/>
    <mergeCell ref="O89:R89"/>
    <mergeCell ref="S89:V89"/>
    <mergeCell ref="K86:N86"/>
    <mergeCell ref="O86:R86"/>
    <mergeCell ref="S86:V86"/>
    <mergeCell ref="K87:N87"/>
    <mergeCell ref="O87:R87"/>
    <mergeCell ref="S87:V87"/>
    <mergeCell ref="K84:N84"/>
    <mergeCell ref="O84:R84"/>
    <mergeCell ref="S84:V84"/>
    <mergeCell ref="K85:N85"/>
    <mergeCell ref="O85:R85"/>
    <mergeCell ref="S85:V85"/>
    <mergeCell ref="K82:N82"/>
    <mergeCell ref="O82:R82"/>
    <mergeCell ref="S82:V82"/>
    <mergeCell ref="K83:N83"/>
    <mergeCell ref="O83:R83"/>
    <mergeCell ref="S83:V83"/>
    <mergeCell ref="K80:N80"/>
    <mergeCell ref="O80:R80"/>
    <mergeCell ref="S80:V80"/>
    <mergeCell ref="K81:N81"/>
    <mergeCell ref="O81:R81"/>
    <mergeCell ref="S81:V81"/>
    <mergeCell ref="K78:N78"/>
    <mergeCell ref="O78:R78"/>
    <mergeCell ref="S78:V78"/>
    <mergeCell ref="K79:N79"/>
    <mergeCell ref="O79:R79"/>
    <mergeCell ref="S79:V79"/>
    <mergeCell ref="K76:N76"/>
    <mergeCell ref="O76:R76"/>
    <mergeCell ref="S76:V76"/>
    <mergeCell ref="K77:N77"/>
    <mergeCell ref="O77:R77"/>
    <mergeCell ref="S77:V77"/>
    <mergeCell ref="K74:N74"/>
    <mergeCell ref="O74:R74"/>
    <mergeCell ref="S74:V74"/>
    <mergeCell ref="K75:N75"/>
    <mergeCell ref="O75:R75"/>
    <mergeCell ref="S75:V75"/>
    <mergeCell ref="K72:N72"/>
    <mergeCell ref="O72:R72"/>
    <mergeCell ref="S72:V72"/>
    <mergeCell ref="K73:N73"/>
    <mergeCell ref="O73:R73"/>
    <mergeCell ref="S73:V73"/>
    <mergeCell ref="K70:N70"/>
    <mergeCell ref="O70:R70"/>
    <mergeCell ref="S70:V70"/>
    <mergeCell ref="K71:N71"/>
    <mergeCell ref="O71:R71"/>
    <mergeCell ref="S71:V71"/>
    <mergeCell ref="K68:N68"/>
    <mergeCell ref="O68:R68"/>
    <mergeCell ref="S68:V68"/>
    <mergeCell ref="K69:N69"/>
    <mergeCell ref="O69:R69"/>
    <mergeCell ref="S69:V69"/>
    <mergeCell ref="K66:N66"/>
    <mergeCell ref="O66:R66"/>
    <mergeCell ref="S66:V66"/>
    <mergeCell ref="K67:N67"/>
    <mergeCell ref="O67:R67"/>
    <mergeCell ref="S67:V67"/>
    <mergeCell ref="K64:N64"/>
    <mergeCell ref="O64:R64"/>
    <mergeCell ref="S64:V64"/>
    <mergeCell ref="K65:N65"/>
    <mergeCell ref="O65:R65"/>
    <mergeCell ref="S65:V65"/>
    <mergeCell ref="K62:N62"/>
    <mergeCell ref="O62:R62"/>
    <mergeCell ref="S62:V62"/>
    <mergeCell ref="K63:N63"/>
    <mergeCell ref="O63:R63"/>
    <mergeCell ref="S63:V63"/>
    <mergeCell ref="K60:N60"/>
    <mergeCell ref="O60:R60"/>
    <mergeCell ref="S60:V60"/>
    <mergeCell ref="K61:N61"/>
    <mergeCell ref="O61:R61"/>
    <mergeCell ref="S61:V61"/>
    <mergeCell ref="K58:N58"/>
    <mergeCell ref="O58:R58"/>
    <mergeCell ref="S58:V58"/>
    <mergeCell ref="K59:N59"/>
    <mergeCell ref="O59:R59"/>
    <mergeCell ref="S59:V59"/>
    <mergeCell ref="K56:N56"/>
    <mergeCell ref="O56:R56"/>
    <mergeCell ref="S56:V56"/>
    <mergeCell ref="K57:N57"/>
    <mergeCell ref="O57:R57"/>
    <mergeCell ref="S57:V57"/>
    <mergeCell ref="K54:N54"/>
    <mergeCell ref="O54:R54"/>
    <mergeCell ref="S54:V54"/>
    <mergeCell ref="K55:N55"/>
    <mergeCell ref="O55:R55"/>
    <mergeCell ref="S55:V55"/>
    <mergeCell ref="K52:N52"/>
    <mergeCell ref="O52:R52"/>
    <mergeCell ref="S52:V52"/>
    <mergeCell ref="K53:N53"/>
    <mergeCell ref="O53:R53"/>
    <mergeCell ref="S53:V53"/>
    <mergeCell ref="K50:N50"/>
    <mergeCell ref="O50:R50"/>
    <mergeCell ref="S50:V50"/>
    <mergeCell ref="K51:N51"/>
    <mergeCell ref="O51:R51"/>
    <mergeCell ref="S51:V51"/>
    <mergeCell ref="K48:N48"/>
    <mergeCell ref="O48:R48"/>
    <mergeCell ref="S48:V48"/>
    <mergeCell ref="K49:N49"/>
    <mergeCell ref="O49:R49"/>
    <mergeCell ref="S49:V49"/>
    <mergeCell ref="K46:N46"/>
    <mergeCell ref="O46:R46"/>
    <mergeCell ref="S46:V46"/>
    <mergeCell ref="K47:N47"/>
    <mergeCell ref="O47:R47"/>
    <mergeCell ref="S47:V47"/>
    <mergeCell ref="K44:N44"/>
    <mergeCell ref="O44:R44"/>
    <mergeCell ref="S44:V44"/>
    <mergeCell ref="K45:N45"/>
    <mergeCell ref="O45:R45"/>
    <mergeCell ref="S45:V45"/>
    <mergeCell ref="K42:N42"/>
    <mergeCell ref="O42:R42"/>
    <mergeCell ref="S42:V42"/>
    <mergeCell ref="K43:N43"/>
    <mergeCell ref="O43:R43"/>
    <mergeCell ref="S43:V43"/>
    <mergeCell ref="K40:N40"/>
    <mergeCell ref="O40:R40"/>
    <mergeCell ref="S40:V40"/>
    <mergeCell ref="K41:N41"/>
    <mergeCell ref="O41:R41"/>
    <mergeCell ref="S41:V41"/>
    <mergeCell ref="K38:N38"/>
    <mergeCell ref="O38:R38"/>
    <mergeCell ref="S38:V38"/>
    <mergeCell ref="K39:N39"/>
    <mergeCell ref="O39:R39"/>
    <mergeCell ref="S39:V39"/>
    <mergeCell ref="K36:N36"/>
    <mergeCell ref="O36:R36"/>
    <mergeCell ref="S36:V36"/>
    <mergeCell ref="K37:N37"/>
    <mergeCell ref="O37:R37"/>
    <mergeCell ref="S37:V37"/>
    <mergeCell ref="K34:N34"/>
    <mergeCell ref="O34:R34"/>
    <mergeCell ref="S34:V34"/>
    <mergeCell ref="K35:N35"/>
    <mergeCell ref="O35:R35"/>
    <mergeCell ref="S35:V35"/>
    <mergeCell ref="K32:N32"/>
    <mergeCell ref="O32:R32"/>
    <mergeCell ref="S32:V32"/>
    <mergeCell ref="K33:N33"/>
    <mergeCell ref="O33:R33"/>
    <mergeCell ref="S33:V33"/>
    <mergeCell ref="K30:N30"/>
    <mergeCell ref="O30:R30"/>
    <mergeCell ref="S30:V30"/>
    <mergeCell ref="K31:N31"/>
    <mergeCell ref="O31:R31"/>
    <mergeCell ref="S31:V31"/>
    <mergeCell ref="K28:N28"/>
    <mergeCell ref="O28:R28"/>
    <mergeCell ref="S28:V28"/>
    <mergeCell ref="K29:N29"/>
    <mergeCell ref="O29:R29"/>
    <mergeCell ref="S29:V29"/>
    <mergeCell ref="K26:N26"/>
    <mergeCell ref="O26:R26"/>
    <mergeCell ref="S26:V26"/>
    <mergeCell ref="K27:N27"/>
    <mergeCell ref="O27:R27"/>
    <mergeCell ref="S27:V27"/>
    <mergeCell ref="K24:N24"/>
    <mergeCell ref="O24:R24"/>
    <mergeCell ref="S24:V24"/>
    <mergeCell ref="K25:N25"/>
    <mergeCell ref="O25:R25"/>
    <mergeCell ref="S25:V25"/>
    <mergeCell ref="K22:N22"/>
    <mergeCell ref="O22:R22"/>
    <mergeCell ref="S22:V22"/>
    <mergeCell ref="K23:N23"/>
    <mergeCell ref="O23:R23"/>
    <mergeCell ref="S23:V23"/>
    <mergeCell ref="K20:N20"/>
    <mergeCell ref="O20:R20"/>
    <mergeCell ref="S20:V20"/>
    <mergeCell ref="K21:N21"/>
    <mergeCell ref="O21:R21"/>
    <mergeCell ref="S21:V21"/>
    <mergeCell ref="K18:N18"/>
    <mergeCell ref="O18:R18"/>
    <mergeCell ref="S18:V18"/>
    <mergeCell ref="K19:N19"/>
    <mergeCell ref="O19:R19"/>
    <mergeCell ref="S19:V19"/>
    <mergeCell ref="K16:N16"/>
    <mergeCell ref="O16:R16"/>
    <mergeCell ref="S16:V16"/>
    <mergeCell ref="K17:N17"/>
    <mergeCell ref="O17:R17"/>
    <mergeCell ref="S17:V17"/>
    <mergeCell ref="K14:N14"/>
    <mergeCell ref="O14:R14"/>
    <mergeCell ref="S14:V14"/>
    <mergeCell ref="K15:N15"/>
    <mergeCell ref="O15:R15"/>
    <mergeCell ref="S15:V15"/>
    <mergeCell ref="K12:N12"/>
    <mergeCell ref="O12:R12"/>
    <mergeCell ref="S12:V12"/>
    <mergeCell ref="K13:N13"/>
    <mergeCell ref="O13:R13"/>
    <mergeCell ref="S13:V13"/>
    <mergeCell ref="K10:N10"/>
    <mergeCell ref="O10:R10"/>
    <mergeCell ref="S10:V10"/>
    <mergeCell ref="K11:N11"/>
    <mergeCell ref="O11:R11"/>
    <mergeCell ref="S11:V11"/>
    <mergeCell ref="C1:J1"/>
    <mergeCell ref="C5:J5"/>
    <mergeCell ref="N1:O1"/>
    <mergeCell ref="K8:N8"/>
    <mergeCell ref="O8:R8"/>
    <mergeCell ref="S8:V8"/>
    <mergeCell ref="K9:N9"/>
    <mergeCell ref="O9:R9"/>
    <mergeCell ref="S9:V9"/>
    <mergeCell ref="K6:N6"/>
    <mergeCell ref="O6:R6"/>
    <mergeCell ref="S6:V6"/>
    <mergeCell ref="K7:N7"/>
    <mergeCell ref="O7:R7"/>
    <mergeCell ref="S7:V7"/>
    <mergeCell ref="S5:V5"/>
    <mergeCell ref="O5:R5"/>
    <mergeCell ref="K5:N5"/>
    <mergeCell ref="U1:V1"/>
    <mergeCell ref="S1:T1"/>
    <mergeCell ref="Q1:R1"/>
    <mergeCell ref="Q2:R2"/>
    <mergeCell ref="S2:T2"/>
    <mergeCell ref="U2:V2"/>
    <mergeCell ref="K1:M1"/>
    <mergeCell ref="A4:J4"/>
  </mergeCells>
  <phoneticPr fontId="2" type="noConversion"/>
  <conditionalFormatting sqref="A6:V505">
    <cfRule type="expression" dxfId="32" priority="1">
      <formula>OR($C6="월계",$C6="누계")</formula>
    </cfRule>
  </conditionalFormatting>
  <dataValidations disablePrompts="1" count="1">
    <dataValidation type="list" allowBlank="1" showInputMessage="1" showErrorMessage="1" sqref="N1:O1">
      <formula1>"1,2,3,4,5,6,7,8,9,10,11,12"</formula1>
    </dataValidation>
  </dataValidations>
  <pageMargins left="0.19685039370078741" right="0.19685039370078741" top="0.59055118110236227" bottom="0.39370078740157483" header="0" footer="0.19685039370078741"/>
  <pageSetup paperSize="9" orientation="portrait" horizontalDpi="0" verticalDpi="0" r:id="rId1"/>
  <headerFooter>
    <oddHeader>&amp;C
&amp;G</oddHeader>
    <oddFooter>&amp;L&amp;"-,기울임꼴"&amp;8&amp;K00-024&amp;D &amp;T&amp;C&amp;K01+042&amp;P/&amp;N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8"/>
  <sheetViews>
    <sheetView showGridLines="0" showRowColHeaders="0" zoomScale="85" zoomScaleNormal="85" workbookViewId="0">
      <selection activeCell="B3" sqref="B3:E3"/>
    </sheetView>
  </sheetViews>
  <sheetFormatPr defaultColWidth="9" defaultRowHeight="24.9" customHeight="1"/>
  <cols>
    <col min="1" max="1" width="7.69921875" style="1" customWidth="1"/>
    <col min="2" max="2" width="9.09765625" style="1" customWidth="1"/>
    <col min="3" max="3" width="18" style="2" customWidth="1"/>
    <col min="4" max="4" width="9.09765625" style="2" customWidth="1"/>
    <col min="5" max="5" width="4.69921875" style="2" customWidth="1"/>
    <col min="6" max="6" width="15.09765625" style="1" customWidth="1"/>
    <col min="7" max="7" width="8.69921875" style="1" customWidth="1"/>
    <col min="8" max="8" width="19.69921875" style="1" customWidth="1"/>
    <col min="9" max="9" width="9" style="1"/>
    <col min="10" max="10" width="11.5" style="47" hidden="1" customWidth="1"/>
    <col min="11" max="11" width="13.09765625" style="47" hidden="1" customWidth="1"/>
    <col min="12" max="12" width="10" style="47" hidden="1" customWidth="1"/>
    <col min="13" max="14" width="9" style="1"/>
    <col min="15" max="15" width="10.8984375" style="1" bestFit="1" customWidth="1"/>
    <col min="16" max="16384" width="9" style="1"/>
  </cols>
  <sheetData>
    <row r="1" spans="1:12" ht="41.25" customHeight="1">
      <c r="A1" s="332" t="s">
        <v>0</v>
      </c>
      <c r="B1" s="333"/>
      <c r="C1" s="333"/>
      <c r="D1" s="333"/>
      <c r="E1" s="333"/>
      <c r="F1" s="333"/>
      <c r="G1" s="333"/>
      <c r="H1" s="333"/>
    </row>
    <row r="2" spans="1:12" ht="15.75" customHeight="1" thickBot="1">
      <c r="A2" s="392" t="str">
        <f>IF(K15&gt;33,"동일자에 지출항목이 33개를 초과할 수 없습니다",IF(L15&gt;21,"동일자에 입금항목이 21개를 초과할 수 없습니다.",""))</f>
        <v/>
      </c>
      <c r="B2" s="392"/>
      <c r="C2" s="392"/>
      <c r="D2" s="392"/>
      <c r="E2" s="392"/>
      <c r="F2" s="392"/>
      <c r="G2" s="392"/>
      <c r="H2" s="392"/>
    </row>
    <row r="3" spans="1:12" ht="24.9" customHeight="1">
      <c r="A3" s="147" t="s">
        <v>13</v>
      </c>
      <c r="B3" s="396">
        <v>45662</v>
      </c>
      <c r="C3" s="396"/>
      <c r="D3" s="396"/>
      <c r="E3" s="396"/>
      <c r="F3" s="384" t="s">
        <v>14</v>
      </c>
      <c r="G3" s="384"/>
      <c r="H3" s="148"/>
    </row>
    <row r="4" spans="1:12" ht="24.9" customHeight="1" thickBot="1">
      <c r="A4" s="149" t="s">
        <v>15</v>
      </c>
      <c r="B4" s="150"/>
      <c r="C4" s="151"/>
      <c r="D4" s="151" t="s">
        <v>16</v>
      </c>
      <c r="E4" s="383"/>
      <c r="F4" s="383"/>
      <c r="G4" s="150" t="s">
        <v>17</v>
      </c>
      <c r="H4" s="152"/>
    </row>
    <row r="5" spans="1:12" ht="24.9" customHeight="1" thickBot="1">
      <c r="A5" s="153" t="s">
        <v>18</v>
      </c>
      <c r="B5" s="154" t="s">
        <v>19</v>
      </c>
      <c r="C5" s="385" t="str">
        <f ca="1">NUMBERSTRING(H14,1) &amp; " 원정"</f>
        <v>삼만 원정</v>
      </c>
      <c r="D5" s="385"/>
      <c r="E5" s="385"/>
      <c r="F5" s="385"/>
      <c r="G5" s="386">
        <f ca="1">H14</f>
        <v>30000</v>
      </c>
      <c r="H5" s="387"/>
    </row>
    <row r="6" spans="1:12" ht="24.9" customHeight="1">
      <c r="A6" s="380" t="s">
        <v>135</v>
      </c>
      <c r="B6" s="395" t="str">
        <f>IF(K16&lt;&gt;"",INDEX(회계장부!$B:$B,K16,1),"")</f>
        <v>주일간식</v>
      </c>
      <c r="C6" s="339"/>
      <c r="D6" s="393">
        <f>IF(K16&lt;&gt;"",INDEX(회계장부!$D:$D,K16,1),"")</f>
        <v>30000</v>
      </c>
      <c r="E6" s="394"/>
      <c r="F6" s="339" t="str">
        <f ca="1">IF(K25&lt;&gt;"",INDEX(회계장부!$B:$B,K25,1),"")</f>
        <v/>
      </c>
      <c r="G6" s="339"/>
      <c r="H6" s="208" t="str">
        <f ca="1">IF(K25&lt;&gt;"",INDEX(회계장부!$D:$D,K25,1),"")</f>
        <v/>
      </c>
    </row>
    <row r="7" spans="1:12" ht="24.9" customHeight="1">
      <c r="A7" s="379"/>
      <c r="B7" s="335" t="str">
        <f ca="1">IF(K17&lt;&gt;"",INDEX(회계장부!$B:$B,K17,1),"")</f>
        <v/>
      </c>
      <c r="C7" s="336"/>
      <c r="D7" s="341" t="str">
        <f ca="1">IF(K17&lt;&gt;"",INDEX(회계장부!$D:$D,K17,1),"")</f>
        <v/>
      </c>
      <c r="E7" s="341"/>
      <c r="F7" s="340" t="str">
        <f ca="1">IF(K26&lt;&gt;"",INDEX(회계장부!$B:$B,K26,1),"")</f>
        <v/>
      </c>
      <c r="G7" s="340"/>
      <c r="H7" s="189" t="str">
        <f ca="1">IF(K26&lt;&gt;"",INDEX(회계장부!$D:$D,K26,1),"")</f>
        <v/>
      </c>
    </row>
    <row r="8" spans="1:12" ht="24.9" customHeight="1">
      <c r="A8" s="379"/>
      <c r="B8" s="335" t="str">
        <f ca="1">IF(K18&lt;&gt;"",INDEX(회계장부!$B:$B,K18,1),"")</f>
        <v/>
      </c>
      <c r="C8" s="336"/>
      <c r="D8" s="341" t="str">
        <f ca="1">IF(K18&lt;&gt;"",INDEX(회계장부!$D:$D,K18,1),"")</f>
        <v/>
      </c>
      <c r="E8" s="341"/>
      <c r="F8" s="340" t="str">
        <f ca="1">IF(K27&lt;&gt;"",INDEX(회계장부!$B:$B,K27,1),"")</f>
        <v/>
      </c>
      <c r="G8" s="340"/>
      <c r="H8" s="189" t="str">
        <f ca="1">IF(K27&lt;&gt;"",INDEX(회계장부!$D:$D,K27,1),"")</f>
        <v/>
      </c>
    </row>
    <row r="9" spans="1:12" ht="24.9" customHeight="1">
      <c r="A9" s="379"/>
      <c r="B9" s="335" t="str">
        <f ca="1">IF(K19&lt;&gt;"",INDEX(회계장부!$B:$B,K19,1),"")</f>
        <v/>
      </c>
      <c r="C9" s="336"/>
      <c r="D9" s="341" t="str">
        <f ca="1">IF(K19&lt;&gt;"",INDEX(회계장부!$D:$D,K19,1),"")</f>
        <v/>
      </c>
      <c r="E9" s="341"/>
      <c r="F9" s="340" t="str">
        <f ca="1">IF(K28&lt;&gt;"",INDEX(회계장부!$B:$B,K28,1),"")</f>
        <v/>
      </c>
      <c r="G9" s="340"/>
      <c r="H9" s="189" t="str">
        <f ca="1">IF(K28&lt;&gt;"",INDEX(회계장부!$D:$D,K28,1),"")</f>
        <v/>
      </c>
    </row>
    <row r="10" spans="1:12" ht="24.9" customHeight="1">
      <c r="A10" s="379"/>
      <c r="B10" s="335" t="str">
        <f ca="1">IF(K20&lt;&gt;"",INDEX(회계장부!$B:$B,K20,1),"")</f>
        <v/>
      </c>
      <c r="C10" s="336"/>
      <c r="D10" s="341" t="str">
        <f ca="1">IF(K20&lt;&gt;"",INDEX(회계장부!$D:$D,K20,1),"")</f>
        <v/>
      </c>
      <c r="E10" s="341"/>
      <c r="F10" s="340" t="str">
        <f ca="1">IF(K29&lt;&gt;"",INDEX(회계장부!$B:$B,K29,1),"")</f>
        <v/>
      </c>
      <c r="G10" s="340"/>
      <c r="H10" s="189" t="str">
        <f ca="1">IF(K29&lt;&gt;"",INDEX(회계장부!$D:$D,K29,1),"")</f>
        <v/>
      </c>
    </row>
    <row r="11" spans="1:12" ht="24.9" customHeight="1">
      <c r="A11" s="379"/>
      <c r="B11" s="335" t="str">
        <f ca="1">IF(K21&lt;&gt;"",INDEX(회계장부!$B:$B,K21,1),"")</f>
        <v/>
      </c>
      <c r="C11" s="336"/>
      <c r="D11" s="341" t="str">
        <f ca="1">IF(K21&lt;&gt;"",INDEX(회계장부!$D:$D,K21,1),"")</f>
        <v/>
      </c>
      <c r="E11" s="341"/>
      <c r="F11" s="340" t="str">
        <f ca="1">IF(K30&lt;&gt;"",INDEX(회계장부!$B:$B,K30,1),"")</f>
        <v/>
      </c>
      <c r="G11" s="340"/>
      <c r="H11" s="189" t="str">
        <f ca="1">IF(K30&lt;&gt;"",INDEX(회계장부!$D:$D,K30,1),"")</f>
        <v/>
      </c>
    </row>
    <row r="12" spans="1:12" ht="24.9" customHeight="1">
      <c r="A12" s="379"/>
      <c r="B12" s="335" t="str">
        <f ca="1">IF(K22&lt;&gt;"",INDEX(회계장부!$B:$B,K22,1),"")</f>
        <v/>
      </c>
      <c r="C12" s="336"/>
      <c r="D12" s="341" t="str">
        <f ca="1">IF(K22&lt;&gt;"",INDEX(회계장부!$D:$D,K22,1),"")</f>
        <v/>
      </c>
      <c r="E12" s="341"/>
      <c r="F12" s="340" t="str">
        <f ca="1">IF(K31&lt;&gt;"",INDEX(회계장부!$B:$B,K31,1),"")</f>
        <v/>
      </c>
      <c r="G12" s="340"/>
      <c r="H12" s="189" t="str">
        <f ca="1">IF(K31&lt;&gt;"",INDEX(회계장부!$D:$D,K31,1),"")</f>
        <v/>
      </c>
      <c r="L12" s="48"/>
    </row>
    <row r="13" spans="1:12" ht="24.9" customHeight="1" thickBot="1">
      <c r="A13" s="379"/>
      <c r="B13" s="335" t="str">
        <f ca="1">IF(K23&lt;&gt;"",INDEX(회계장부!$B:$B,K23,1),"")</f>
        <v/>
      </c>
      <c r="C13" s="336"/>
      <c r="D13" s="341" t="str">
        <f ca="1">IF(K23&lt;&gt;"",INDEX(회계장부!$D:$D,K23,1),"")</f>
        <v/>
      </c>
      <c r="E13" s="341"/>
      <c r="F13" s="391" t="str">
        <f ca="1">IF(K15&gt;17,"&lt;&lt; 다음면에 계속 &gt;&gt;",IF(K32&lt;&gt;"",INDEX(회계장부!$B:$B,K32,1),""))</f>
        <v/>
      </c>
      <c r="G13" s="391"/>
      <c r="H13" s="190" t="str">
        <f ca="1">IF(K15&gt;17,"",IF(K32&lt;&gt;"",INDEX(회계장부!$D:$D,K32,1),""))</f>
        <v/>
      </c>
      <c r="J13" s="49">
        <f>COUNTA(회계장부!$A:$A)</f>
        <v>3</v>
      </c>
      <c r="K13" s="49"/>
      <c r="L13" s="50"/>
    </row>
    <row r="14" spans="1:12" ht="24.9" customHeight="1" thickBot="1">
      <c r="A14" s="379"/>
      <c r="B14" s="337" t="str">
        <f ca="1">IF(K24&lt;&gt;"",INDEX(회계장부!$B:$B,K24,1),"")</f>
        <v/>
      </c>
      <c r="C14" s="338"/>
      <c r="D14" s="363" t="str">
        <f ca="1">IF(K24&lt;&gt;"",INDEX(회계장부!$D:$D,K24,1),"")</f>
        <v/>
      </c>
      <c r="E14" s="364"/>
      <c r="F14" s="360" t="s">
        <v>88</v>
      </c>
      <c r="G14" s="361"/>
      <c r="H14" s="155">
        <f ca="1">IF(A2="",IF(K15&gt;17,SUM(D6:E14,H6:H12,'결의서(추가)'!D6:E14,'결의서(추가)'!H6:H13),SUM('결의서(기본)'!D6:E14,'결의서(기본)'!H6:H13)),"에러입니다")</f>
        <v>30000</v>
      </c>
      <c r="J14" s="49"/>
      <c r="K14" s="51" t="s">
        <v>46</v>
      </c>
      <c r="L14" s="52" t="s">
        <v>86</v>
      </c>
    </row>
    <row r="15" spans="1:12" ht="24.9" customHeight="1" thickTop="1" thickBot="1">
      <c r="A15" s="379" t="s">
        <v>21</v>
      </c>
      <c r="B15" s="356" t="str">
        <f>헌금회비구분</f>
        <v>헌금</v>
      </c>
      <c r="C15" s="356"/>
      <c r="D15" s="375" t="s">
        <v>38</v>
      </c>
      <c r="E15" s="375"/>
      <c r="F15" s="376"/>
      <c r="G15" s="388" t="s">
        <v>23</v>
      </c>
      <c r="H15" s="389"/>
      <c r="J15" s="55" t="s">
        <v>87</v>
      </c>
      <c r="K15" s="53">
        <f>COUNTIFS(회계장부!$A:$A,기준일자,회계장부!$G:$G,K$14)</f>
        <v>1</v>
      </c>
      <c r="L15" s="54">
        <f>COUNTIFS(회계장부!$A:$A,기준일자,회계장부!$G:$G,L$14)</f>
        <v>0</v>
      </c>
    </row>
    <row r="16" spans="1:12" ht="24.9" customHeight="1">
      <c r="A16" s="379"/>
      <c r="B16" s="156" t="s">
        <v>24</v>
      </c>
      <c r="C16" s="157">
        <f>SUMIFS(회계장부!C:C,회계장부!L:L,헌금회비구분,회계장부!A:A,기준일자)</f>
        <v>0</v>
      </c>
      <c r="D16" s="156" t="s">
        <v>24</v>
      </c>
      <c r="E16" s="390">
        <f>SUMIFS(회계장부!C:C,회계장부!L:L,"교회보조금",회계장부!A:A,기준일자)</f>
        <v>0</v>
      </c>
      <c r="F16" s="390"/>
      <c r="G16" s="156" t="s">
        <v>24</v>
      </c>
      <c r="H16" s="158">
        <f>SUMIFS(회계장부!C:C,회계장부!L:L,"기타",회계장부!A:A,기준일자)</f>
        <v>0</v>
      </c>
      <c r="J16" s="55">
        <v>1</v>
      </c>
      <c r="K16" s="56">
        <f t="array" ref="K16">IF($J16&lt;=K$15,MATCH(1,(회계장부!$A:$A=기준일자)*(회계장부!$G:$G=K$14),0),"")</f>
        <v>3</v>
      </c>
      <c r="L16" s="56" t="str">
        <f t="array" ref="L16">IF($J16&lt;=L$15,MATCH(1,(회계장부!$A:$A=기준일자)*(회계장부!$G:$G=L$14),0),"")</f>
        <v/>
      </c>
    </row>
    <row r="17" spans="1:15" ht="24.9" customHeight="1">
      <c r="A17" s="379"/>
      <c r="B17" s="156" t="s">
        <v>25</v>
      </c>
      <c r="C17" s="157">
        <f>SUMIFS(회계장부!C:C,회계장부!L:L,헌금회비구분,회계장부!A:A,"&lt;="&amp;기준일자)</f>
        <v>0</v>
      </c>
      <c r="D17" s="156" t="s">
        <v>25</v>
      </c>
      <c r="E17" s="390">
        <f>SUMIFS(회계장부!C:C,회계장부!L:L,"교회보조금",회계장부!A:A,"&lt;="&amp;기준일자)</f>
        <v>0</v>
      </c>
      <c r="F17" s="390"/>
      <c r="G17" s="156" t="s">
        <v>25</v>
      </c>
      <c r="H17" s="158">
        <f>SUMIFS(회계장부!C:C,회계장부!L:L,"기타",회계장부!A:A,"&lt;="&amp;기준일자)</f>
        <v>1500000</v>
      </c>
      <c r="J17" s="55">
        <v>2</v>
      </c>
      <c r="K17" s="57" t="str" cm="1">
        <f t="array" aca="1" ref="K17" ca="1">IF($J17&lt;=K$15,MATCH(1,(OFFSET(회계장부!$A$1,K16,,$J$13-K16+1,)=기준일자)*(OFFSET(회계장부!$G$1,K16,,$J$13-K16+1,)=K$14),0)+K16,"")</f>
        <v/>
      </c>
      <c r="L17" s="57" t="str">
        <f t="array" aca="1" ref="L17" ca="1">IF($J17&lt;=L$15,MATCH(1,(OFFSET(회계장부!$A$1,L16,,$J$13-L16+1,)=기준일자)*(OFFSET(회계장부!$G$1,L16,,$J$13-L16+1,)=L$14),0)+L16,"")</f>
        <v/>
      </c>
      <c r="O17" s="3"/>
    </row>
    <row r="18" spans="1:15" ht="24.9" customHeight="1">
      <c r="A18" s="379" t="s">
        <v>26</v>
      </c>
      <c r="B18" s="156" t="s">
        <v>24</v>
      </c>
      <c r="C18" s="157">
        <f>SUMIFS(회계장부!D:D,회계장부!G:G,"지출항목",회계장부!A:A,기준일자)</f>
        <v>30000</v>
      </c>
      <c r="D18" s="159" t="s">
        <v>27</v>
      </c>
      <c r="E18" s="377">
        <f>C17+E17+H17</f>
        <v>1500000</v>
      </c>
      <c r="F18" s="378"/>
      <c r="G18" s="356" t="s">
        <v>28</v>
      </c>
      <c r="H18" s="357"/>
      <c r="J18" s="55">
        <v>3</v>
      </c>
      <c r="K18" s="57" t="str">
        <f t="array" aca="1" ref="K18" ca="1">IF($J18&lt;=K$15,MATCH(1,(OFFSET(회계장부!$A$1,K17,,$J$13-K17+1,)=기준일자)*(OFFSET(회계장부!$G$1,K17,,$J$13-K17+1,)=K$14),0)+K17,"")</f>
        <v/>
      </c>
      <c r="L18" s="57" t="str">
        <f t="array" aca="1" ref="L18" ca="1">IF($J18&lt;=L$15,MATCH(1,(OFFSET(회계장부!$A$1,L17,,$J$13-L17+1,)=기준일자)*(OFFSET(회계장부!$G$1,L17,,$J$13-L17+1,)=L$14),0)+L17,"")</f>
        <v/>
      </c>
    </row>
    <row r="19" spans="1:15" ht="24.9" customHeight="1">
      <c r="A19" s="379"/>
      <c r="B19" s="156" t="s">
        <v>25</v>
      </c>
      <c r="C19" s="157">
        <f>SUMIFS(회계장부!D:D,회계장부!G:G,"지출항목",회계장부!A:A,"&lt;="&amp;기준일자)</f>
        <v>30000</v>
      </c>
      <c r="D19" s="159" t="s">
        <v>29</v>
      </c>
      <c r="E19" s="377">
        <f>C17+E17+H17-C19</f>
        <v>1470000</v>
      </c>
      <c r="F19" s="378"/>
      <c r="G19" s="373" t="s">
        <v>30</v>
      </c>
      <c r="H19" s="374"/>
      <c r="J19" s="55">
        <v>4</v>
      </c>
      <c r="K19" s="57" t="str">
        <f t="array" aca="1" ref="K19" ca="1">IF($J19&lt;=K$15,MATCH(1,(OFFSET(회계장부!$A$1,K18,,$J$13-K18+1,)=기준일자)*(OFFSET(회계장부!$G$1,K18,,$J$13-K18+1,)=K$14),0)+K18,"")</f>
        <v/>
      </c>
      <c r="L19" s="57" t="str">
        <f t="array" aca="1" ref="L19" ca="1">IF($J19&lt;=L$15,MATCH(1,(OFFSET(회계장부!$A$1,L18,,$J$13-L18+1,)=기준일자)*(OFFSET(회계장부!$G$1,L18,,$J$13-L18+1,)=L$14),0)+L18,"")</f>
        <v/>
      </c>
    </row>
    <row r="20" spans="1:15" ht="24.9" customHeight="1">
      <c r="A20" s="380" t="s">
        <v>136</v>
      </c>
      <c r="B20" s="382" t="str">
        <f>IF(L16&lt;&gt;"",INDEX(회계장부!$B:$B,L16,1),"")</f>
        <v/>
      </c>
      <c r="C20" s="369"/>
      <c r="D20" s="365" t="str">
        <f>IF(L16&lt;&gt;"",INDEX(회계장부!$C:$C,L16,1),"")</f>
        <v/>
      </c>
      <c r="E20" s="366"/>
      <c r="F20" s="369" t="str">
        <f ca="1">IF(L22&lt;&gt;"",INDEX(회계장부!$B:$B,L22,1),"")</f>
        <v/>
      </c>
      <c r="G20" s="369"/>
      <c r="H20" s="188" t="str">
        <f ca="1">IF(L22&lt;&gt;"",INDEX(회계장부!$C:$C,L22,1),"")</f>
        <v/>
      </c>
      <c r="J20" s="55">
        <v>5</v>
      </c>
      <c r="K20" s="57" t="str">
        <f t="array" aca="1" ref="K20" ca="1">IF($J20&lt;=K$15,MATCH(1,(OFFSET(회계장부!$A$1,K19,,$J$13-K19+1,)=기준일자)*(OFFSET(회계장부!$G$1,K19,,$J$13-K19+1,)=K$14),0)+K19,"")</f>
        <v/>
      </c>
      <c r="L20" s="57" t="str">
        <f t="array" aca="1" ref="L20" ca="1">IF($J20&lt;=L$15,MATCH(1,(OFFSET(회계장부!$A$1,L19,,$J$13-L19+1,)=기준일자)*(OFFSET(회계장부!$G$1,L19,,$J$13-L19+1,)=L$14),0)+L19,"")</f>
        <v/>
      </c>
      <c r="N20" s="59"/>
    </row>
    <row r="21" spans="1:15" ht="24.9" customHeight="1">
      <c r="A21" s="379"/>
      <c r="B21" s="362" t="str">
        <f ca="1">IF(L17&lt;&gt;"",INDEX(회계장부!$B:$B,L17,1),"")</f>
        <v/>
      </c>
      <c r="C21" s="340"/>
      <c r="D21" s="367" t="str">
        <f ca="1">IF(L17&lt;&gt;"",INDEX(회계장부!$C:$C,L17,1),"")</f>
        <v/>
      </c>
      <c r="E21" s="368"/>
      <c r="F21" s="370" t="str">
        <f ca="1">IF(L23&lt;&gt;"",INDEX(회계장부!$B:$B,L23,1),"")</f>
        <v/>
      </c>
      <c r="G21" s="336"/>
      <c r="H21" s="189" t="str">
        <f ca="1">IF(L23&lt;&gt;"",INDEX(회계장부!$C:$C,L23,1),"")</f>
        <v/>
      </c>
      <c r="J21" s="55">
        <v>6</v>
      </c>
      <c r="K21" s="57" t="str">
        <f t="array" aca="1" ref="K21" ca="1">IF($J21&lt;=K$15,MATCH(1,(OFFSET(회계장부!$A$1,K20,,$J$13-K20+1,)=기준일자)*(OFFSET(회계장부!$G$1,K20,,$J$13-K20+1,)=K$14),0)+K20,"")</f>
        <v/>
      </c>
      <c r="L21" s="57" t="str">
        <f t="array" aca="1" ref="L21" ca="1">IF($J21&lt;=L$15,MATCH(1,(OFFSET(회계장부!$A$1,L20,,$J$13-L20+1,)=기준일자)*(OFFSET(회계장부!$G$1,L20,,$J$13-L20+1,)=L$14),0)+L20,"")</f>
        <v/>
      </c>
    </row>
    <row r="22" spans="1:15" ht="24.9" customHeight="1">
      <c r="A22" s="379"/>
      <c r="B22" s="362" t="str">
        <f ca="1">IF(L18&lt;&gt;"",INDEX(회계장부!$B:$B,L18,1),"")</f>
        <v/>
      </c>
      <c r="C22" s="340"/>
      <c r="D22" s="367" t="str">
        <f ca="1">IF(L18&lt;&gt;"",INDEX(회계장부!$C:$C,L18,1),"")</f>
        <v/>
      </c>
      <c r="E22" s="368"/>
      <c r="F22" s="370" t="str">
        <f ca="1">IF(L24&lt;&gt;"",INDEX(회계장부!$B:$B,L24,1),"")</f>
        <v/>
      </c>
      <c r="G22" s="336"/>
      <c r="H22" s="189" t="str">
        <f ca="1">IF(L24&lt;&gt;"",INDEX(회계장부!$C:$C,L24,1),"")</f>
        <v/>
      </c>
      <c r="J22" s="55">
        <v>7</v>
      </c>
      <c r="K22" s="57" t="str">
        <f t="array" aca="1" ref="K22" ca="1">IF($J22&lt;=K$15,MATCH(1,(OFFSET(회계장부!$A$1,K21,,$J$13-K21+1,)=기준일자)*(OFFSET(회계장부!$G$1,K21,,$J$13-K21+1,)=K$14),0)+K21,"")</f>
        <v/>
      </c>
      <c r="L22" s="57" t="str">
        <f t="array" aca="1" ref="L22" ca="1">IF($J22&lt;=L$15,MATCH(1,(OFFSET(회계장부!$A$1,L21,,$J$13-L21+1,)=기준일자)*(OFFSET(회계장부!$G$1,L21,,$J$13-L21+1,)=L$14),0)+L21,"")</f>
        <v/>
      </c>
    </row>
    <row r="23" spans="1:15" ht="24.9" customHeight="1">
      <c r="A23" s="379"/>
      <c r="B23" s="362" t="str">
        <f ca="1">IF(L19&lt;&gt;"",INDEX(회계장부!$B:$B,L19,1),"")</f>
        <v/>
      </c>
      <c r="C23" s="340"/>
      <c r="D23" s="367" t="str">
        <f ca="1">IF(L19&lt;&gt;"",INDEX(회계장부!$C:$C,L19,1),"")</f>
        <v/>
      </c>
      <c r="E23" s="368"/>
      <c r="F23" s="370" t="str">
        <f ca="1">IF(L25&lt;&gt;"",INDEX(회계장부!$B:$B,L25,1),"")</f>
        <v/>
      </c>
      <c r="G23" s="336"/>
      <c r="H23" s="189" t="str">
        <f ca="1">IF(L25&lt;&gt;"",INDEX(회계장부!$C:$C,L25,1),"")</f>
        <v/>
      </c>
      <c r="J23" s="55">
        <v>8</v>
      </c>
      <c r="K23" s="57" t="str">
        <f t="array" aca="1" ref="K23" ca="1">IF($J23&lt;=K$15,MATCH(1,(OFFSET(회계장부!$A$1,K22,,$J$13-K22+1,)=기준일자)*(OFFSET(회계장부!$G$1,K22,,$J$13-K22+1,)=K$14),0)+K22,"")</f>
        <v/>
      </c>
      <c r="L23" s="57" t="str">
        <f t="array" aca="1" ref="L23" ca="1">IF($J23&lt;=L$15,MATCH(1,(OFFSET(회계장부!$A$1,L22,,$J$13-L22+1,)=기준일자)*(OFFSET(회계장부!$G$1,L22,,$J$13-L22+1,)=L$14),0)+L22,"")</f>
        <v/>
      </c>
    </row>
    <row r="24" spans="1:15" ht="24.9" customHeight="1" thickBot="1">
      <c r="A24" s="379"/>
      <c r="B24" s="362" t="str">
        <f ca="1">IF(L20&lt;&gt;"",INDEX(회계장부!$B:$B,L20,1),"")</f>
        <v/>
      </c>
      <c r="C24" s="340"/>
      <c r="D24" s="367" t="str">
        <f ca="1">IF(L20&lt;&gt;"",INDEX(회계장부!$C:$C,L20,1),"")</f>
        <v/>
      </c>
      <c r="E24" s="368"/>
      <c r="F24" s="371" t="str">
        <f ca="1">IF(L15&gt;11,"&lt;&lt; 다음면에 계속 &gt;&gt;",IF(L26&lt;&gt;"",INDEX(회계장부!$B:$B,L26,1),""))</f>
        <v/>
      </c>
      <c r="G24" s="372"/>
      <c r="H24" s="190" t="str">
        <f ca="1">IF(L15&gt;11,"",IF(L26&lt;&gt;"",INDEX(회계장부!$C:$C,L26,1),""))</f>
        <v/>
      </c>
      <c r="J24" s="55">
        <v>9</v>
      </c>
      <c r="K24" s="57" t="str">
        <f t="array" aca="1" ref="K24" ca="1">IF($J24&lt;=K$15,MATCH(1,(OFFSET(회계장부!$A$1,K23,,$J$13-K23+1,)=기준일자)*(OFFSET(회계장부!$G$1,K23,,$J$13-K23+1,)=K$14),0)+K23,"")</f>
        <v/>
      </c>
      <c r="L24" s="57" t="str">
        <f t="array" aca="1" ref="L24" ca="1">IF($J24&lt;=L$15,MATCH(1,(OFFSET(회계장부!$A$1,L23,,$J$13-L23+1,)=기준일자)*(OFFSET(회계장부!$G$1,L23,,$J$13-L23+1,)=L$14),0)+L23,"")</f>
        <v/>
      </c>
    </row>
    <row r="25" spans="1:15" ht="24.9" customHeight="1" thickBot="1">
      <c r="A25" s="379"/>
      <c r="B25" s="337" t="str">
        <f ca="1">IF(L21&lt;&gt;"",INDEX(회계장부!$B:$B,L21,1),"")</f>
        <v/>
      </c>
      <c r="C25" s="338"/>
      <c r="D25" s="363" t="str">
        <f ca="1">IF(L21&lt;&gt;"",INDEX(회계장부!$C:$C,L21,1),"")</f>
        <v/>
      </c>
      <c r="E25" s="364"/>
      <c r="F25" s="360" t="s">
        <v>89</v>
      </c>
      <c r="G25" s="361"/>
      <c r="H25" s="155">
        <f ca="1">IF(A2="",IF(L15&gt;11,SUM(D20:E25,H20:H23,'결의서(추가)'!D20:E25,'결의서(추가)'!H20:H24),SUM(D20:E25,H20:H24)),"에러입니다")</f>
        <v>0</v>
      </c>
      <c r="J25" s="55">
        <v>10</v>
      </c>
      <c r="K25" s="57" t="str">
        <f t="array" aca="1" ref="K25" ca="1">IF($J25&lt;=K$15,MATCH(1,(OFFSET(회계장부!$A$1,K24,,$J$13-K24+1,)=기준일자)*(OFFSET(회계장부!$G$1,K24,,$J$13-K24+1,)=K$14),0)+K24,"")</f>
        <v/>
      </c>
      <c r="L25" s="5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" customHeight="1" thickBot="1">
      <c r="A26" s="379" t="s">
        <v>31</v>
      </c>
      <c r="B26" s="356" t="str">
        <f>결재란1</f>
        <v>회계</v>
      </c>
      <c r="C26" s="356"/>
      <c r="D26" s="342" t="str">
        <f>결재란2</f>
        <v>총무</v>
      </c>
      <c r="E26" s="342"/>
      <c r="F26" s="343"/>
      <c r="G26" s="344" t="str">
        <f>결재란3</f>
        <v>부장</v>
      </c>
      <c r="H26" s="345"/>
      <c r="J26" s="55">
        <v>11</v>
      </c>
      <c r="K26" s="60" t="str">
        <f t="array" aca="1" ref="K26" ca="1">IF($J26&lt;=K$15,MATCH(1,(OFFSET(회계장부!$A$1,K25,,$J$13-K25+1,)=기준일자)*(OFFSET(회계장부!$G$1,K25,,$J$13-K25+1,)=K$14),0)+K25,"")</f>
        <v/>
      </c>
      <c r="L26" s="68" t="str">
        <f t="array" aca="1" ref="L26" ca="1">IF($J26&lt;=L$15,MATCH(1,(OFFSET(회계장부!$A$1,L25,,$J$13-L25+1,)=기준일자)*(OFFSET(회계장부!$G$1,L25,,$J$13-L25+1,)=L$14),0)+L25,"")</f>
        <v/>
      </c>
    </row>
    <row r="27" spans="1:15" ht="24.9" customHeight="1" thickBot="1">
      <c r="A27" s="379"/>
      <c r="B27" s="346"/>
      <c r="C27" s="347"/>
      <c r="D27" s="350"/>
      <c r="E27" s="351"/>
      <c r="F27" s="352"/>
      <c r="G27" s="356"/>
      <c r="H27" s="357"/>
      <c r="J27" s="55">
        <v>12</v>
      </c>
      <c r="K27" s="60" t="str">
        <f t="array" aca="1" ref="K27" ca="1">IF($J27&lt;=K$15,MATCH(1,(OFFSET(회계장부!$A$1,K26,,$J$13-K26+1,)=기준일자)*(OFFSET(회계장부!$G$1,K26,,$J$13-K26+1,)=K$14),0)+K26,"")</f>
        <v/>
      </c>
      <c r="L27" s="68" t="str">
        <f t="array" aca="1" ref="L27" ca="1">IF($J27&lt;=L$15,MATCH(1,(OFFSET(회계장부!$A$1,L26,,$J$13-L26+1,)=기준일자)*(OFFSET(회계장부!$G$1,L26,,$J$13-L26+1,)=L$14),0)+L26,"")</f>
        <v/>
      </c>
    </row>
    <row r="28" spans="1:15" ht="24.9" customHeight="1" thickBot="1">
      <c r="A28" s="381"/>
      <c r="B28" s="348"/>
      <c r="C28" s="349"/>
      <c r="D28" s="353"/>
      <c r="E28" s="354"/>
      <c r="F28" s="355"/>
      <c r="G28" s="358"/>
      <c r="H28" s="359"/>
      <c r="J28" s="55">
        <v>13</v>
      </c>
      <c r="K28" s="60" t="str">
        <f t="array" aca="1" ref="K28" ca="1">IF($J28&lt;=K$15,MATCH(1,(OFFSET(회계장부!$A$1,K27,,$J$13-K27+1,)=기준일자)*(OFFSET(회계장부!$G$1,K27,,$J$13-K27+1,)=K$14),0)+K27,"")</f>
        <v/>
      </c>
      <c r="L28" s="68" t="str">
        <f t="array" aca="1" ref="L28" ca="1">IF($J28&lt;=L$15,MATCH(1,(OFFSET(회계장부!$A$1,L27,,$J$13-L27+1,)=기준일자)*(OFFSET(회계장부!$G$1,L27,,$J$13-L27+1,)=L$14),0)+L27,"")</f>
        <v/>
      </c>
    </row>
    <row r="29" spans="1:15" ht="24.9" customHeight="1" thickBot="1">
      <c r="A29" s="334" t="s">
        <v>32</v>
      </c>
      <c r="B29" s="334"/>
      <c r="C29" s="334"/>
      <c r="D29" s="334"/>
      <c r="E29" s="334"/>
      <c r="F29" s="334"/>
      <c r="G29" s="334"/>
      <c r="H29" s="334"/>
      <c r="J29" s="55">
        <v>14</v>
      </c>
      <c r="K29" s="60" t="str">
        <f t="array" aca="1" ref="K29" ca="1">IF($J29&lt;=K$15,MATCH(1,(OFFSET(회계장부!$A$1,K28,,$J$13-K28+1,)=기준일자)*(OFFSET(회계장부!$G$1,K28,,$J$13-K28+1,)=K$14),0)+K28,"")</f>
        <v/>
      </c>
      <c r="L29" s="68" t="str">
        <f t="array" aca="1" ref="L29" ca="1">IF($J29&lt;=L$15,MATCH(1,(OFFSET(회계장부!$A$1,L28,,$J$13-L28+1,)=기준일자)*(OFFSET(회계장부!$G$1,L28,,$J$13-L28+1,)=L$14),0)+L28,"")</f>
        <v/>
      </c>
    </row>
    <row r="30" spans="1:15" ht="24.9" customHeight="1" thickBot="1">
      <c r="J30" s="55">
        <v>15</v>
      </c>
      <c r="K30" s="60" t="str">
        <f t="array" aca="1" ref="K30" ca="1">IF($J30&lt;=K$15,MATCH(1,(OFFSET(회계장부!$A$1,K29,,$J$13-K29+1,)=기준일자)*(OFFSET(회계장부!$G$1,K29,,$J$13-K29+1,)=K$14),0)+K29,"")</f>
        <v/>
      </c>
      <c r="L30" s="68" t="str">
        <f t="array" aca="1" ref="L30" ca="1">IF($J30&lt;=L$15,MATCH(1,(OFFSET(회계장부!$A$1,L29,,$J$13-L29+1,)=기준일자)*(OFFSET(회계장부!$G$1,L29,,$J$13-L29+1,)=L$14),0)+L29,"")</f>
        <v/>
      </c>
    </row>
    <row r="31" spans="1:15" ht="24.9" customHeight="1" thickBot="1">
      <c r="J31" s="55">
        <v>16</v>
      </c>
      <c r="K31" s="61" t="str">
        <f t="array" aca="1" ref="K31" ca="1">IF($J31&lt;=K$15,MATCH(1,(OFFSET(회계장부!$A$1,K30,,$J$13-K30+1,)=기준일자)*(OFFSET(회계장부!$G$1,K30,,$J$13-K30+1,)=K$14),0)+K30,"")</f>
        <v/>
      </c>
      <c r="L31" s="68" t="str">
        <f t="array" aca="1" ref="L31" ca="1">IF($J31&lt;=L$15,MATCH(1,(OFFSET(회계장부!$A$1,L30,,$J$13-L30+1,)=기준일자)*(OFFSET(회계장부!$G$1,L30,,$J$13-L30+1,)=L$14),0)+L30,"")</f>
        <v/>
      </c>
    </row>
    <row r="32" spans="1:15" ht="24.9" customHeight="1" thickBot="1">
      <c r="J32" s="55">
        <v>17</v>
      </c>
      <c r="K32" s="67" t="str">
        <f t="array" aca="1" ref="K32" ca="1">IF($J32&lt;=K$15,MATCH(1,(OFFSET(회계장부!$A$1,K31,,$J$13-K31+1,)=기준일자)*(OFFSET(회계장부!$G$1,K31,,$J$13-K31+1,)=K$14),0)+K31,"")</f>
        <v/>
      </c>
      <c r="L32" s="68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" customHeight="1" thickBot="1">
      <c r="J33" s="55">
        <v>18</v>
      </c>
      <c r="K33" s="63" t="str">
        <f t="array" aca="1" ref="K33" ca="1">IF($J33&lt;=K$15,MATCH(1,(OFFSET(회계장부!$A$1,K32,,$J$13-K32+1,)=기준일자)*(OFFSET(회계장부!$G$1,K32,,$J$13-K32+1,)=K$14),0)+K32,"")</f>
        <v/>
      </c>
      <c r="L33" s="68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" customHeight="1" thickBot="1">
      <c r="J34" s="55">
        <v>19</v>
      </c>
      <c r="K34" s="64" t="str">
        <f t="array" aca="1" ref="K34" ca="1">IF($J34&lt;=K$15,MATCH(1,(OFFSET(회계장부!$A$1,K33,,$J$13-K33+1,)=기준일자)*(OFFSET(회계장부!$G$1,K33,,$J$13-K33+1,)=K$14),0)+K33,"")</f>
        <v/>
      </c>
      <c r="L34" s="68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" customHeight="1" thickBot="1">
      <c r="J35" s="55">
        <v>20</v>
      </c>
      <c r="K35" s="64" t="str">
        <f t="array" aca="1" ref="K35" ca="1">IF($J35&lt;=K$15,MATCH(1,(OFFSET(회계장부!$A$1,K34,,$J$13-K34+1,)=기준일자)*(OFFSET(회계장부!$G$1,K34,,$J$13-K34+1,)=K$14),0)+K34,"")</f>
        <v/>
      </c>
      <c r="L35" s="68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" customHeight="1" thickBot="1">
      <c r="J36" s="55">
        <v>21</v>
      </c>
      <c r="K36" s="64" t="str">
        <f t="array" aca="1" ref="K36" ca="1">IF($J36&lt;=K$15,MATCH(1,(OFFSET(회계장부!$A$1,K35,,$J$13-K35+1,)=기준일자)*(OFFSET(회계장부!$G$1,K35,,$J$13-K35+1,)=K$14),0)+K35,"")</f>
        <v/>
      </c>
      <c r="L36" s="68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" customHeight="1">
      <c r="J37" s="55">
        <v>22</v>
      </c>
      <c r="K37" s="65" t="str">
        <f t="array" aca="1" ref="K37" ca="1">IF($J37&lt;=K$15,MATCH(1,(OFFSET(회계장부!$A$1,K36,,$J$13-K36+1,)=기준일자)*(OFFSET(회계장부!$G$1,K36,,$J$13-K36+1,)=K$14),0)+K36,"")</f>
        <v/>
      </c>
      <c r="L37" s="62"/>
    </row>
    <row r="38" spans="10:12" ht="24.9" customHeight="1">
      <c r="J38" s="55">
        <v>23</v>
      </c>
      <c r="K38" s="65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" customHeight="1">
      <c r="J39" s="55">
        <v>24</v>
      </c>
      <c r="K39" s="65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" customHeight="1">
      <c r="J40" s="55">
        <v>25</v>
      </c>
      <c r="K40" s="65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" customHeight="1">
      <c r="J41" s="55">
        <v>26</v>
      </c>
      <c r="K41" s="65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" customHeight="1">
      <c r="J42" s="55">
        <v>27</v>
      </c>
      <c r="K42" s="65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" customHeight="1">
      <c r="J43" s="55">
        <v>28</v>
      </c>
      <c r="K43" s="65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" customHeight="1">
      <c r="J44" s="55">
        <v>29</v>
      </c>
      <c r="K44" s="65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" customHeight="1">
      <c r="J45" s="55">
        <v>30</v>
      </c>
      <c r="K45" s="65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" customHeight="1">
      <c r="J46" s="55">
        <v>31</v>
      </c>
      <c r="K46" s="65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" customHeight="1">
      <c r="J47" s="55">
        <v>32</v>
      </c>
      <c r="K47" s="65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" customHeight="1" thickBot="1">
      <c r="J48" s="55">
        <v>33</v>
      </c>
      <c r="K48" s="66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8h5f7GodgOoW/Ni8iq9Puj/MLyrDlxGhivxI9T94b4Pa59s6FVYuGufS5n28kPNw3twM+GDObNPItmOWzZZu3w==" saltValue="eHe1Cjv0PKgQfQJeESjGsg==" spinCount="100000" sheet="1"/>
  <mergeCells count="73">
    <mergeCell ref="A2:H2"/>
    <mergeCell ref="A6:A14"/>
    <mergeCell ref="D6:E6"/>
    <mergeCell ref="D7:E7"/>
    <mergeCell ref="D8:E8"/>
    <mergeCell ref="D9:E9"/>
    <mergeCell ref="D11:E11"/>
    <mergeCell ref="D12:E12"/>
    <mergeCell ref="D13:E13"/>
    <mergeCell ref="D14:E14"/>
    <mergeCell ref="B6:C6"/>
    <mergeCell ref="B7:C7"/>
    <mergeCell ref="B8:C8"/>
    <mergeCell ref="B9:C9"/>
    <mergeCell ref="B10:C10"/>
    <mergeCell ref="B3:E3"/>
    <mergeCell ref="E4:F4"/>
    <mergeCell ref="F3:G3"/>
    <mergeCell ref="C5:F5"/>
    <mergeCell ref="G5:H5"/>
    <mergeCell ref="A15:A17"/>
    <mergeCell ref="G15:H15"/>
    <mergeCell ref="E16:F16"/>
    <mergeCell ref="E17:F17"/>
    <mergeCell ref="F12:G12"/>
    <mergeCell ref="F13:G13"/>
    <mergeCell ref="F14:G14"/>
    <mergeCell ref="A18:A19"/>
    <mergeCell ref="A20:A25"/>
    <mergeCell ref="A26:A28"/>
    <mergeCell ref="B15:C15"/>
    <mergeCell ref="B20:C20"/>
    <mergeCell ref="B21:C21"/>
    <mergeCell ref="B22:C22"/>
    <mergeCell ref="B23:C23"/>
    <mergeCell ref="B26:C26"/>
    <mergeCell ref="G18:H18"/>
    <mergeCell ref="G19:H19"/>
    <mergeCell ref="D15:F15"/>
    <mergeCell ref="E18:F18"/>
    <mergeCell ref="E19:F19"/>
    <mergeCell ref="F20:G20"/>
    <mergeCell ref="F21:G21"/>
    <mergeCell ref="F22:G22"/>
    <mergeCell ref="F23:G23"/>
    <mergeCell ref="F24:G24"/>
    <mergeCell ref="D20:E20"/>
    <mergeCell ref="D21:E21"/>
    <mergeCell ref="D22:E22"/>
    <mergeCell ref="D23:E23"/>
    <mergeCell ref="D24:E24"/>
    <mergeCell ref="D27:F28"/>
    <mergeCell ref="G27:H28"/>
    <mergeCell ref="F25:G25"/>
    <mergeCell ref="B24:C24"/>
    <mergeCell ref="B25:C25"/>
    <mergeCell ref="D25:E25"/>
    <mergeCell ref="A1:H1"/>
    <mergeCell ref="A29:H29"/>
    <mergeCell ref="B11:C11"/>
    <mergeCell ref="B12:C12"/>
    <mergeCell ref="B13:C13"/>
    <mergeCell ref="B14:C14"/>
    <mergeCell ref="F6:G6"/>
    <mergeCell ref="F7:G7"/>
    <mergeCell ref="F8:G8"/>
    <mergeCell ref="F9:G9"/>
    <mergeCell ref="F10:G10"/>
    <mergeCell ref="F11:G11"/>
    <mergeCell ref="D10:E10"/>
    <mergeCell ref="D26:F26"/>
    <mergeCell ref="G26:H26"/>
    <mergeCell ref="B27:C28"/>
  </mergeCells>
  <phoneticPr fontId="2" type="noConversion"/>
  <conditionalFormatting sqref="A2:H2">
    <cfRule type="expression" dxfId="31" priority="3">
      <formula>LEN(A2)&gt;0</formula>
    </cfRule>
  </conditionalFormatting>
  <conditionalFormatting sqref="F13:G13">
    <cfRule type="containsText" dxfId="30" priority="2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29" priority="1" operator="containsText" text="&lt;&lt; 다음면에 계속 &gt;&gt;">
      <formula>NOT(ISERROR(SEARCH("&lt;&lt; 다음면에 계속 &gt;&gt;",F24)))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showRowColHeaders="0" zoomScale="85" zoomScaleNormal="85" workbookViewId="0">
      <selection activeCell="D25" sqref="D25:E25"/>
    </sheetView>
  </sheetViews>
  <sheetFormatPr defaultColWidth="9" defaultRowHeight="24.9" customHeight="1"/>
  <cols>
    <col min="1" max="1" width="7.69921875" style="47" customWidth="1"/>
    <col min="2" max="2" width="9.09765625" style="47" customWidth="1"/>
    <col min="3" max="3" width="18" style="76" customWidth="1"/>
    <col min="4" max="4" width="9.09765625" style="76" customWidth="1"/>
    <col min="5" max="5" width="4.69921875" style="76" customWidth="1"/>
    <col min="6" max="6" width="15.09765625" style="47" customWidth="1"/>
    <col min="7" max="7" width="8.69921875" style="47" customWidth="1"/>
    <col min="8" max="8" width="19.69921875" style="47" customWidth="1"/>
    <col min="9" max="9" width="9" style="47"/>
    <col min="10" max="10" width="11.09765625" style="47" hidden="1" customWidth="1"/>
    <col min="11" max="11" width="11.5" style="47" hidden="1" customWidth="1"/>
    <col min="12" max="12" width="11.19921875" style="47" hidden="1" customWidth="1"/>
    <col min="13" max="13" width="0" style="47" hidden="1" customWidth="1"/>
    <col min="14" max="14" width="9" style="47"/>
    <col min="15" max="15" width="10.8984375" style="47" bestFit="1" customWidth="1"/>
    <col min="16" max="16384" width="9" style="47"/>
  </cols>
  <sheetData>
    <row r="1" spans="1:12" ht="41.25" customHeight="1">
      <c r="A1" s="400" t="s">
        <v>0</v>
      </c>
      <c r="B1" s="401"/>
      <c r="C1" s="401"/>
      <c r="D1" s="401"/>
      <c r="E1" s="401"/>
      <c r="F1" s="401"/>
      <c r="G1" s="401"/>
      <c r="H1" s="401"/>
    </row>
    <row r="2" spans="1:12" ht="15.75" customHeight="1" thickBot="1">
      <c r="A2" s="392"/>
      <c r="B2" s="392"/>
      <c r="C2" s="392"/>
      <c r="D2" s="392"/>
      <c r="E2" s="392"/>
      <c r="F2" s="392"/>
      <c r="G2" s="392"/>
      <c r="H2" s="392"/>
    </row>
    <row r="3" spans="1:12" ht="24.9" customHeight="1">
      <c r="A3" s="191" t="s">
        <v>13</v>
      </c>
      <c r="B3" s="402">
        <f>기준일자</f>
        <v>45662</v>
      </c>
      <c r="C3" s="402"/>
      <c r="D3" s="402"/>
      <c r="E3" s="402"/>
      <c r="F3" s="403" t="s">
        <v>14</v>
      </c>
      <c r="G3" s="403"/>
      <c r="H3" s="192"/>
    </row>
    <row r="4" spans="1:12" ht="24.9" customHeight="1" thickBot="1">
      <c r="A4" s="193" t="s">
        <v>15</v>
      </c>
      <c r="B4" s="194"/>
      <c r="C4" s="195"/>
      <c r="D4" s="195" t="s">
        <v>16</v>
      </c>
      <c r="E4" s="404"/>
      <c r="F4" s="404"/>
      <c r="G4" s="194" t="s">
        <v>17</v>
      </c>
      <c r="H4" s="196"/>
    </row>
    <row r="5" spans="1:12" ht="24.9" customHeight="1" thickBot="1">
      <c r="A5" s="197" t="s">
        <v>18</v>
      </c>
      <c r="B5" s="198" t="s">
        <v>19</v>
      </c>
      <c r="C5" s="397" t="str">
        <f ca="1">NUMBERSTRING(H14,1) &amp; " 원정"</f>
        <v>삼만 원정</v>
      </c>
      <c r="D5" s="397"/>
      <c r="E5" s="397"/>
      <c r="F5" s="397"/>
      <c r="G5" s="398">
        <f ca="1">H14</f>
        <v>30000</v>
      </c>
      <c r="H5" s="399"/>
    </row>
    <row r="6" spans="1:12" ht="24.9" customHeight="1">
      <c r="A6" s="405" t="s">
        <v>137</v>
      </c>
      <c r="B6" s="407" t="str">
        <f ca="1">IF(K32&lt;&gt;"",INDEX(회계장부!$B:$B,K32,1),"")</f>
        <v/>
      </c>
      <c r="C6" s="408"/>
      <c r="D6" s="409" t="str">
        <f ca="1">IF(K32&lt;&gt;"",INDEX(회계장부!$D:$D,K32,1),"")</f>
        <v/>
      </c>
      <c r="E6" s="410"/>
      <c r="F6" s="408" t="str">
        <f ca="1">IF(K41&lt;&gt;"",INDEX(회계장부!$B:$B,K41,1),"")</f>
        <v/>
      </c>
      <c r="G6" s="408"/>
      <c r="H6" s="199" t="str">
        <f ca="1">IF(K41&lt;&gt;"",INDEX(회계장부!$D:$D,K41,1),"")</f>
        <v/>
      </c>
    </row>
    <row r="7" spans="1:12" ht="24.9" customHeight="1">
      <c r="A7" s="406"/>
      <c r="B7" s="411" t="str">
        <f ca="1">IF(K33&lt;&gt;"",INDEX(회계장부!$B:$B,K33,1),"")</f>
        <v/>
      </c>
      <c r="C7" s="412"/>
      <c r="D7" s="413" t="str">
        <f ca="1">IF(K33&lt;&gt;"",INDEX(회계장부!$D:$D,K33,1),"")</f>
        <v/>
      </c>
      <c r="E7" s="413"/>
      <c r="F7" s="414" t="str">
        <f ca="1">IF(K42&lt;&gt;"",INDEX(회계장부!$B:$B,K42,1),"")</f>
        <v/>
      </c>
      <c r="G7" s="414"/>
      <c r="H7" s="200" t="str">
        <f ca="1">IF(K42&lt;&gt;"",INDEX(회계장부!$D:$D,K42,1),"")</f>
        <v/>
      </c>
    </row>
    <row r="8" spans="1:12" ht="24.9" customHeight="1">
      <c r="A8" s="406"/>
      <c r="B8" s="411" t="str">
        <f ca="1">IF(K34&lt;&gt;"",INDEX(회계장부!$B:$B,K34,1),"")</f>
        <v/>
      </c>
      <c r="C8" s="412"/>
      <c r="D8" s="413" t="str">
        <f ca="1">IF(K34&lt;&gt;"",INDEX(회계장부!$D:$D,K34,1),"")</f>
        <v/>
      </c>
      <c r="E8" s="413"/>
      <c r="F8" s="414" t="str">
        <f ca="1">IF(K43&lt;&gt;"",INDEX(회계장부!$B:$B,K43,1),"")</f>
        <v/>
      </c>
      <c r="G8" s="414"/>
      <c r="H8" s="200" t="str">
        <f ca="1">IF(K43&lt;&gt;"",INDEX(회계장부!$D:$D,K43,1),"")</f>
        <v/>
      </c>
    </row>
    <row r="9" spans="1:12" ht="24.9" customHeight="1">
      <c r="A9" s="406"/>
      <c r="B9" s="411" t="str">
        <f ca="1">IF(K35&lt;&gt;"",INDEX(회계장부!$B:$B,K35,1),"")</f>
        <v/>
      </c>
      <c r="C9" s="412"/>
      <c r="D9" s="413" t="str">
        <f ca="1">IF(K35&lt;&gt;"",INDEX(회계장부!$D:$D,K35,1),"")</f>
        <v/>
      </c>
      <c r="E9" s="413"/>
      <c r="F9" s="414" t="str">
        <f ca="1">IF(K44&lt;&gt;"",INDEX(회계장부!$B:$B,K44,1),"")</f>
        <v/>
      </c>
      <c r="G9" s="414"/>
      <c r="H9" s="200" t="str">
        <f ca="1">IF(K44&lt;&gt;"",INDEX(회계장부!$D:$D,K44,1),"")</f>
        <v/>
      </c>
    </row>
    <row r="10" spans="1:12" ht="24.9" customHeight="1">
      <c r="A10" s="406"/>
      <c r="B10" s="411" t="str">
        <f ca="1">IF(K36&lt;&gt;"",INDEX(회계장부!$B:$B,K36,1),"")</f>
        <v/>
      </c>
      <c r="C10" s="412"/>
      <c r="D10" s="413" t="str">
        <f ca="1">IF(K36&lt;&gt;"",INDEX(회계장부!$D:$D,K36,1),"")</f>
        <v/>
      </c>
      <c r="E10" s="413"/>
      <c r="F10" s="414" t="str">
        <f ca="1">IF(K45&lt;&gt;"",INDEX(회계장부!$B:$B,K45,1),"")</f>
        <v/>
      </c>
      <c r="G10" s="414"/>
      <c r="H10" s="200" t="str">
        <f ca="1">IF(K45&lt;&gt;"",INDEX(회계장부!$D:$D,K45,1),"")</f>
        <v/>
      </c>
    </row>
    <row r="11" spans="1:12" ht="24.9" customHeight="1">
      <c r="A11" s="406"/>
      <c r="B11" s="411" t="str">
        <f ca="1">IF(K37&lt;&gt;"",INDEX(회계장부!$B:$B,K37,1),"")</f>
        <v/>
      </c>
      <c r="C11" s="412"/>
      <c r="D11" s="413" t="str">
        <f ca="1">IF(K37&lt;&gt;"",INDEX(회계장부!$D:$D,K37,1),"")</f>
        <v/>
      </c>
      <c r="E11" s="413"/>
      <c r="F11" s="414" t="str">
        <f ca="1">IF(K46&lt;&gt;"",INDEX(회계장부!$B:$B,K46,1),"")</f>
        <v/>
      </c>
      <c r="G11" s="414"/>
      <c r="H11" s="200" t="str">
        <f ca="1">IF(K46&lt;&gt;"",INDEX(회계장부!$D:$D,K46,1),"")</f>
        <v/>
      </c>
    </row>
    <row r="12" spans="1:12" ht="24.9" customHeight="1">
      <c r="A12" s="406"/>
      <c r="B12" s="411" t="str">
        <f ca="1">IF(K38&lt;&gt;"",INDEX(회계장부!$B:$B,K38,1),"")</f>
        <v/>
      </c>
      <c r="C12" s="412"/>
      <c r="D12" s="413" t="str">
        <f ca="1">IF(K38&lt;&gt;"",INDEX(회계장부!$D:$D,K38,1),"")</f>
        <v/>
      </c>
      <c r="E12" s="413"/>
      <c r="F12" s="414" t="str">
        <f ca="1">IF(K47&lt;&gt;"",INDEX(회계장부!$B:$B,K47,1),"")</f>
        <v/>
      </c>
      <c r="G12" s="414"/>
      <c r="H12" s="200" t="str">
        <f ca="1">IF(K47&lt;&gt;"",INDEX(회계장부!$D:$D,K47,1),"")</f>
        <v/>
      </c>
      <c r="L12" s="76"/>
    </row>
    <row r="13" spans="1:12" ht="24.9" customHeight="1" thickBot="1">
      <c r="A13" s="406"/>
      <c r="B13" s="411" t="str">
        <f ca="1">IF(K39&lt;&gt;"",INDEX(회계장부!$B:$B,K39,1),"")</f>
        <v/>
      </c>
      <c r="C13" s="412"/>
      <c r="D13" s="413" t="str">
        <f ca="1">IF(K39&lt;&gt;"",INDEX(회계장부!$D:$D,K39,1),"")</f>
        <v/>
      </c>
      <c r="E13" s="413"/>
      <c r="F13" s="415" t="str">
        <f ca="1">IF(K48&lt;&gt;"",INDEX(회계장부!$B:$B,K48,1),"")</f>
        <v/>
      </c>
      <c r="G13" s="415"/>
      <c r="H13" s="201" t="str">
        <f ca="1">IF(K48&lt;&gt;"",INDEX(회계장부!$D:$D,K48,1),"")</f>
        <v/>
      </c>
      <c r="J13" s="49">
        <f>COUNTA(회계장부!$A:$A)</f>
        <v>3</v>
      </c>
      <c r="K13" s="49"/>
      <c r="L13" s="77"/>
    </row>
    <row r="14" spans="1:12" ht="24.9" customHeight="1" thickBot="1">
      <c r="A14" s="406"/>
      <c r="B14" s="416" t="str">
        <f ca="1">IF(K40&lt;&gt;"",INDEX(회계장부!$B:$B,K40,1),"")</f>
        <v/>
      </c>
      <c r="C14" s="417"/>
      <c r="D14" s="418" t="str">
        <f ca="1">IF(K40&lt;&gt;"",INDEX(회계장부!$D:$D,K40,1),"")</f>
        <v/>
      </c>
      <c r="E14" s="419"/>
      <c r="F14" s="420" t="s">
        <v>88</v>
      </c>
      <c r="G14" s="421"/>
      <c r="H14" s="202">
        <f ca="1">'결의서(기본)'!H14</f>
        <v>30000</v>
      </c>
      <c r="J14" s="49"/>
      <c r="K14" s="51" t="s">
        <v>46</v>
      </c>
      <c r="L14" s="78" t="s">
        <v>86</v>
      </c>
    </row>
    <row r="15" spans="1:12" ht="24.9" customHeight="1" thickTop="1" thickBot="1">
      <c r="A15" s="406" t="s">
        <v>21</v>
      </c>
      <c r="B15" s="426" t="s">
        <v>22</v>
      </c>
      <c r="C15" s="426"/>
      <c r="D15" s="427" t="s">
        <v>38</v>
      </c>
      <c r="E15" s="427"/>
      <c r="F15" s="428"/>
      <c r="G15" s="429" t="s">
        <v>23</v>
      </c>
      <c r="H15" s="430"/>
      <c r="J15" s="55" t="s">
        <v>87</v>
      </c>
      <c r="K15" s="53">
        <f>COUNTIFS(회계장부!$A:$A,기준일자,회계장부!$G:$G,K$14)</f>
        <v>1</v>
      </c>
      <c r="L15" s="54">
        <f>COUNTIFS(회계장부!$A:$A,기준일자,회계장부!$G:$G,L$14)</f>
        <v>0</v>
      </c>
    </row>
    <row r="16" spans="1:12" ht="24.9" customHeight="1">
      <c r="A16" s="406"/>
      <c r="B16" s="203" t="s">
        <v>24</v>
      </c>
      <c r="C16" s="204">
        <f>SUMIFS(회계장부!C:C,회계장부!L:L,헌금회비구분,회계장부!A:A,기준일자)</f>
        <v>0</v>
      </c>
      <c r="D16" s="203" t="s">
        <v>24</v>
      </c>
      <c r="E16" s="431">
        <f>SUMIFS(회계장부!C:C,회계장부!L:L,"교회보조금",회계장부!A:A,기준일자)</f>
        <v>0</v>
      </c>
      <c r="F16" s="431"/>
      <c r="G16" s="203" t="s">
        <v>24</v>
      </c>
      <c r="H16" s="205">
        <f>SUMIFS(회계장부!C:C,회계장부!L:L,"기타",회계장부!A:A,기준일자)</f>
        <v>0</v>
      </c>
      <c r="J16" s="55">
        <v>1</v>
      </c>
      <c r="K16" s="56">
        <f t="array" ref="K16">IF($J16&lt;=K$15,MATCH(1,(회계장부!$A:$A=기준일자)*(회계장부!$G:$G=K$14),0),"")</f>
        <v>3</v>
      </c>
      <c r="L16" s="56" t="str">
        <f t="array" ref="L16">IF($J16&lt;=L$15,MATCH(1,(회계장부!$A:$A=기준일자)*(회계장부!$G:$G=L$14),0),"")</f>
        <v/>
      </c>
    </row>
    <row r="17" spans="1:15" ht="24.9" customHeight="1">
      <c r="A17" s="406"/>
      <c r="B17" s="203" t="s">
        <v>25</v>
      </c>
      <c r="C17" s="204">
        <f>SUMIFS(회계장부!C:C,회계장부!L:L,헌금회비구분,회계장부!A:A,"&lt;="&amp;기준일자)</f>
        <v>0</v>
      </c>
      <c r="D17" s="203" t="s">
        <v>25</v>
      </c>
      <c r="E17" s="431">
        <f>SUMIFS(회계장부!C:C,회계장부!L:L,"교회보조금",회계장부!A:A,"&lt;="&amp;기준일자)</f>
        <v>0</v>
      </c>
      <c r="F17" s="431"/>
      <c r="G17" s="203" t="s">
        <v>25</v>
      </c>
      <c r="H17" s="205">
        <f>SUMIFS(회계장부!C:C,회계장부!L:L,"기타",회계장부!A:A,"&lt;="&amp;기준일자)</f>
        <v>1500000</v>
      </c>
      <c r="J17" s="55">
        <v>2</v>
      </c>
      <c r="K17" s="57" t="str">
        <f t="array" aca="1" ref="K17" ca="1">IF($J17&lt;=K$15,MATCH(1,(OFFSET(회계장부!$A$1,K16,,$J$13-K16+1,)=기준일자)*(OFFSET(회계장부!$G$1,K16,,$J$13-K16+1,)=K$14),0)+K16,"")</f>
        <v/>
      </c>
      <c r="L17" s="57" t="str">
        <f t="array" aca="1" ref="L17" ca="1">IF($J17&lt;=L$15,MATCH(1,(OFFSET(회계장부!$A$1,L16,,$J$13-L16+1,)=기준일자)*(OFFSET(회계장부!$G$1,L16,,$J$13-L16+1,)=L$14),0)+L16,"")</f>
        <v/>
      </c>
      <c r="O17" s="160"/>
    </row>
    <row r="18" spans="1:15" ht="24.9" customHeight="1">
      <c r="A18" s="406" t="s">
        <v>26</v>
      </c>
      <c r="B18" s="203" t="s">
        <v>24</v>
      </c>
      <c r="C18" s="204">
        <f>SUMIFS(회계장부!D:D,회계장부!G:G,"지출항목",회계장부!A:A,기준일자)</f>
        <v>30000</v>
      </c>
      <c r="D18" s="206" t="s">
        <v>27</v>
      </c>
      <c r="E18" s="432">
        <f>C17+E17+H17</f>
        <v>1500000</v>
      </c>
      <c r="F18" s="433"/>
      <c r="G18" s="426" t="s">
        <v>28</v>
      </c>
      <c r="H18" s="434"/>
      <c r="J18" s="55">
        <v>3</v>
      </c>
      <c r="K18" s="57" t="str">
        <f t="array" aca="1" ref="K18" ca="1">IF($J18&lt;=K$15,MATCH(1,(OFFSET(회계장부!$A$1,K17,,$J$13-K17+1,)=기준일자)*(OFFSET(회계장부!$G$1,K17,,$J$13-K17+1,)=K$14),0)+K17,"")</f>
        <v/>
      </c>
      <c r="L18" s="57" t="str">
        <f t="array" aca="1" ref="L18" ca="1">IF($J18&lt;=L$15,MATCH(1,(OFFSET(회계장부!$A$1,L17,,$J$13-L17+1,)=기준일자)*(OFFSET(회계장부!$G$1,L17,,$J$13-L17+1,)=L$14),0)+L17,"")</f>
        <v/>
      </c>
    </row>
    <row r="19" spans="1:15" ht="24.9" customHeight="1">
      <c r="A19" s="406"/>
      <c r="B19" s="203" t="s">
        <v>25</v>
      </c>
      <c r="C19" s="204">
        <f>SUMIFS(회계장부!D:D,회계장부!G:G,"지출항목",회계장부!A:A,"&lt;="&amp;기준일자)</f>
        <v>30000</v>
      </c>
      <c r="D19" s="206" t="s">
        <v>29</v>
      </c>
      <c r="E19" s="432">
        <f>C17+E17+H17-C19</f>
        <v>1470000</v>
      </c>
      <c r="F19" s="433"/>
      <c r="G19" s="435" t="s">
        <v>30</v>
      </c>
      <c r="H19" s="436"/>
      <c r="J19" s="55">
        <v>4</v>
      </c>
      <c r="K19" s="57" t="str">
        <f t="array" aca="1" ref="K19" ca="1">IF($J19&lt;=K$15,MATCH(1,(OFFSET(회계장부!$A$1,K18,,$J$13-K18+1,)=기준일자)*(OFFSET(회계장부!$G$1,K18,,$J$13-K18+1,)=K$14),0)+K18,"")</f>
        <v/>
      </c>
      <c r="L19" s="57" t="str">
        <f t="array" aca="1" ref="L19" ca="1">IF($J19&lt;=L$15,MATCH(1,(OFFSET(회계장부!$A$1,L18,,$J$13-L18+1,)=기준일자)*(OFFSET(회계장부!$G$1,L18,,$J$13-L18+1,)=L$14),0)+L18,"")</f>
        <v/>
      </c>
    </row>
    <row r="20" spans="1:15" ht="24.9" customHeight="1">
      <c r="A20" s="405" t="s">
        <v>138</v>
      </c>
      <c r="B20" s="459" t="str">
        <f ca="1">IF(L26&lt;&gt;"",INDEX(회계장부!$B:$B,L26,1),"")</f>
        <v/>
      </c>
      <c r="C20" s="460"/>
      <c r="D20" s="461" t="str">
        <f ca="1">IF(L26&lt;&gt;"",INDEX(회계장부!$C:$C,L26,1),"")</f>
        <v/>
      </c>
      <c r="E20" s="462"/>
      <c r="F20" s="460" t="str">
        <f ca="1">IF(L32&lt;&gt;"",INDEX(회계장부!$B:$B,L32,1),"")</f>
        <v/>
      </c>
      <c r="G20" s="460"/>
      <c r="H20" s="207" t="str">
        <f ca="1">IF(L32&lt;&gt;"",INDEX(회계장부!$C:$C,L32,1),"")</f>
        <v/>
      </c>
      <c r="J20" s="55">
        <v>5</v>
      </c>
      <c r="K20" s="57" t="str">
        <f t="array" aca="1" ref="K20" ca="1">IF($J20&lt;=K$15,MATCH(1,(OFFSET(회계장부!$A$1,K19,,$J$13-K19+1,)=기준일자)*(OFFSET(회계장부!$G$1,K19,,$J$13-K19+1,)=K$14),0)+K19,"")</f>
        <v/>
      </c>
      <c r="L20" s="57" t="str">
        <f t="array" aca="1" ref="L20" ca="1">IF($J20&lt;=L$15,MATCH(1,(OFFSET(회계장부!$A$1,L19,,$J$13-L19+1,)=기준일자)*(OFFSET(회계장부!$G$1,L19,,$J$13-L19+1,)=L$14),0)+L19,"")</f>
        <v/>
      </c>
      <c r="N20" s="161"/>
    </row>
    <row r="21" spans="1:15" ht="24.9" customHeight="1">
      <c r="A21" s="406"/>
      <c r="B21" s="425" t="str">
        <f ca="1">IF(L27&lt;&gt;"",INDEX(회계장부!$B:$B,L27,1),"")</f>
        <v/>
      </c>
      <c r="C21" s="414"/>
      <c r="D21" s="422" t="str">
        <f ca="1">IF(L27&lt;&gt;"",INDEX(회계장부!$C:$C,L27,1),"")</f>
        <v/>
      </c>
      <c r="E21" s="423"/>
      <c r="F21" s="424" t="str">
        <f ca="1">IF(L33&lt;&gt;"",INDEX(회계장부!$B:$B,L33,1),"")</f>
        <v/>
      </c>
      <c r="G21" s="412"/>
      <c r="H21" s="200" t="str">
        <f ca="1">IF(L33&lt;&gt;"",INDEX(회계장부!$C:$C,L33,1),"")</f>
        <v/>
      </c>
      <c r="J21" s="55">
        <v>6</v>
      </c>
      <c r="K21" s="57" t="str">
        <f t="array" aca="1" ref="K21" ca="1">IF($J21&lt;=K$15,MATCH(1,(OFFSET(회계장부!$A$1,K20,,$J$13-K20+1,)=기준일자)*(OFFSET(회계장부!$G$1,K20,,$J$13-K20+1,)=K$14),0)+K20,"")</f>
        <v/>
      </c>
      <c r="L21" s="57" t="str">
        <f t="array" aca="1" ref="L21" ca="1">IF($J21&lt;=L$15,MATCH(1,(OFFSET(회계장부!$A$1,L20,,$J$13-L20+1,)=기준일자)*(OFFSET(회계장부!$G$1,L20,,$J$13-L20+1,)=L$14),0)+L20,"")</f>
        <v/>
      </c>
    </row>
    <row r="22" spans="1:15" ht="24.9" customHeight="1">
      <c r="A22" s="406"/>
      <c r="B22" s="425" t="str">
        <f ca="1">IF(L28&lt;&gt;"",INDEX(회계장부!$B:$B,L28,1),"")</f>
        <v/>
      </c>
      <c r="C22" s="414"/>
      <c r="D22" s="422" t="str">
        <f ca="1">IF(L28&lt;&gt;"",INDEX(회계장부!$C:$C,L28,1),"")</f>
        <v/>
      </c>
      <c r="E22" s="423"/>
      <c r="F22" s="424" t="str">
        <f ca="1">IF(L34&lt;&gt;"",INDEX(회계장부!$B:$B,L34,1),"")</f>
        <v/>
      </c>
      <c r="G22" s="412"/>
      <c r="H22" s="200" t="str">
        <f ca="1">IF(L34&lt;&gt;"",INDEX(회계장부!$C:$C,L34,1),"")</f>
        <v/>
      </c>
      <c r="J22" s="55">
        <v>7</v>
      </c>
      <c r="K22" s="57" t="str">
        <f t="array" aca="1" ref="K22" ca="1">IF($J22&lt;=K$15,MATCH(1,(OFFSET(회계장부!$A$1,K21,,$J$13-K21+1,)=기준일자)*(OFFSET(회계장부!$G$1,K21,,$J$13-K21+1,)=K$14),0)+K21,"")</f>
        <v/>
      </c>
      <c r="L22" s="57" t="str">
        <f t="array" aca="1" ref="L22" ca="1">IF($J22&lt;=L$15,MATCH(1,(OFFSET(회계장부!$A$1,L21,,$J$13-L21+1,)=기준일자)*(OFFSET(회계장부!$G$1,L21,,$J$13-L21+1,)=L$14),0)+L21,"")</f>
        <v/>
      </c>
    </row>
    <row r="23" spans="1:15" ht="24.9" customHeight="1">
      <c r="A23" s="406"/>
      <c r="B23" s="425" t="str">
        <f ca="1">IF(L29&lt;&gt;"",INDEX(회계장부!$B:$B,L29,1),"")</f>
        <v/>
      </c>
      <c r="C23" s="414"/>
      <c r="D23" s="422" t="str">
        <f ca="1">IF(L29&lt;&gt;"",INDEX(회계장부!$C:$C,L29,1),"")</f>
        <v/>
      </c>
      <c r="E23" s="423"/>
      <c r="F23" s="424" t="str">
        <f ca="1">IF(L35&lt;&gt;"",INDEX(회계장부!$B:$B,L35,1),"")</f>
        <v/>
      </c>
      <c r="G23" s="412"/>
      <c r="H23" s="200" t="str">
        <f ca="1">IF(L35&lt;&gt;"",INDEX(회계장부!$C:$C,L35,1),"")</f>
        <v/>
      </c>
      <c r="J23" s="55">
        <v>8</v>
      </c>
      <c r="K23" s="57" t="str">
        <f t="array" aca="1" ref="K23" ca="1">IF($J23&lt;=K$15,MATCH(1,(OFFSET(회계장부!$A$1,K22,,$J$13-K22+1,)=기준일자)*(OFFSET(회계장부!$G$1,K22,,$J$13-K22+1,)=K$14),0)+K22,"")</f>
        <v/>
      </c>
      <c r="L23" s="57" t="str">
        <f t="array" aca="1" ref="L23" ca="1">IF($J23&lt;=L$15,MATCH(1,(OFFSET(회계장부!$A$1,L22,,$J$13-L22+1,)=기준일자)*(OFFSET(회계장부!$G$1,L22,,$J$13-L22+1,)=L$14),0)+L22,"")</f>
        <v/>
      </c>
    </row>
    <row r="24" spans="1:15" ht="24.9" customHeight="1" thickBot="1">
      <c r="A24" s="406"/>
      <c r="B24" s="425" t="str">
        <f ca="1">IF(L30&lt;&gt;"",INDEX(회계장부!$B:$B,L30,1),"")</f>
        <v/>
      </c>
      <c r="C24" s="414"/>
      <c r="D24" s="422" t="str">
        <f ca="1">IF(L30&lt;&gt;"",INDEX(회계장부!$C:$C,L30,1),"")</f>
        <v/>
      </c>
      <c r="E24" s="423"/>
      <c r="F24" s="437" t="str">
        <f ca="1">IF(L36&lt;&gt;"",INDEX(회계장부!$B:$B,L36,1),"")</f>
        <v/>
      </c>
      <c r="G24" s="438"/>
      <c r="H24" s="201" t="str">
        <f ca="1">IF(L36&lt;&gt;"",INDEX(회계장부!$C:$C,L36,1),"")</f>
        <v/>
      </c>
      <c r="J24" s="55">
        <v>9</v>
      </c>
      <c r="K24" s="57" t="str">
        <f t="array" aca="1" ref="K24" ca="1">IF($J24&lt;=K$15,MATCH(1,(OFFSET(회계장부!$A$1,K23,,$J$13-K23+1,)=기준일자)*(OFFSET(회계장부!$G$1,K23,,$J$13-K23+1,)=K$14),0)+K23,"")</f>
        <v/>
      </c>
      <c r="L24" s="57" t="str">
        <f t="array" aca="1" ref="L24" ca="1">IF($J24&lt;=L$15,MATCH(1,(OFFSET(회계장부!$A$1,L23,,$J$13-L23+1,)=기준일자)*(OFFSET(회계장부!$G$1,L23,,$J$13-L23+1,)=L$14),0)+L23,"")</f>
        <v/>
      </c>
    </row>
    <row r="25" spans="1:15" ht="24.9" customHeight="1" thickBot="1">
      <c r="A25" s="406"/>
      <c r="B25" s="416" t="str">
        <f ca="1">IF(L31&lt;&gt;"",INDEX(회계장부!$B:$B,L31,1),"")</f>
        <v/>
      </c>
      <c r="C25" s="417"/>
      <c r="D25" s="439" t="str">
        <f ca="1">IF(L31&lt;&gt;"",INDEX(회계장부!$C:$C,L31,1),"")</f>
        <v/>
      </c>
      <c r="E25" s="440"/>
      <c r="F25" s="420" t="s">
        <v>89</v>
      </c>
      <c r="G25" s="421"/>
      <c r="H25" s="202">
        <f ca="1">'결의서(기본)'!H25</f>
        <v>0</v>
      </c>
      <c r="J25" s="55">
        <v>10</v>
      </c>
      <c r="K25" s="57" t="str">
        <f t="array" aca="1" ref="K25" ca="1">IF($J25&lt;=K$15,MATCH(1,(OFFSET(회계장부!$A$1,K24,,$J$13-K24+1,)=기준일자)*(OFFSET(회계장부!$G$1,K24,,$J$13-K24+1,)=K$14),0)+K24,"")</f>
        <v/>
      </c>
      <c r="L25" s="58" t="str">
        <f t="array" aca="1" ref="L25" ca="1">IF($J25&lt;=L$15,MATCH(1,(OFFSET(회계장부!$A$1,L24,,$J$13-L24+1,)=기준일자)*(OFFSET(회계장부!$G$1,L24,,$J$13-L24+1,)=L$14),0)+L24,"")</f>
        <v/>
      </c>
    </row>
    <row r="26" spans="1:15" ht="24.9" customHeight="1" thickBot="1">
      <c r="A26" s="406" t="s">
        <v>31</v>
      </c>
      <c r="B26" s="426" t="str">
        <f>'결의서(기본)'!B26</f>
        <v>회계</v>
      </c>
      <c r="C26" s="426"/>
      <c r="D26" s="443" t="str">
        <f>'결의서(기본)'!D26</f>
        <v>총무</v>
      </c>
      <c r="E26" s="443"/>
      <c r="F26" s="444"/>
      <c r="G26" s="445" t="str">
        <f>'결의서(기본)'!G26</f>
        <v>부장</v>
      </c>
      <c r="H26" s="446"/>
      <c r="J26" s="55">
        <v>11</v>
      </c>
      <c r="K26" s="60" t="str">
        <f t="array" aca="1" ref="K26" ca="1">IF($J26&lt;=K$15,MATCH(1,(OFFSET(회계장부!$A$1,K25,,$J$13-K25+1,)=기준일자)*(OFFSET(회계장부!$G$1,K25,,$J$13-K25+1,)=K$14),0)+K25,"")</f>
        <v/>
      </c>
      <c r="L26" s="68" t="str">
        <f t="array" aca="1" ref="L26" ca="1">IF($J26&lt;=L$15,MATCH(1,(OFFSET(회계장부!$A$1,L25,,$J$13-L25+1,)=기준일자)*(OFFSET(회계장부!$G$1,L25,,$J$13-L25+1,)=L$14),0)+L25,"")</f>
        <v/>
      </c>
    </row>
    <row r="27" spans="1:15" ht="24.9" customHeight="1" thickBot="1">
      <c r="A27" s="406"/>
      <c r="B27" s="447"/>
      <c r="C27" s="448"/>
      <c r="D27" s="451"/>
      <c r="E27" s="452"/>
      <c r="F27" s="453"/>
      <c r="G27" s="426"/>
      <c r="H27" s="434"/>
      <c r="J27" s="55">
        <v>12</v>
      </c>
      <c r="K27" s="60" t="str">
        <f t="array" aca="1" ref="K27" ca="1">IF($J27&lt;=K$15,MATCH(1,(OFFSET(회계장부!$A$1,K26,,$J$13-K26+1,)=기준일자)*(OFFSET(회계장부!$G$1,K26,,$J$13-K26+1,)=K$14),0)+K26,"")</f>
        <v/>
      </c>
      <c r="L27" s="68" t="str">
        <f t="array" aca="1" ref="L27" ca="1">IF($J27&lt;=L$15,MATCH(1,(OFFSET(회계장부!$A$1,L26,,$J$13-L26+1,)=기준일자)*(OFFSET(회계장부!$G$1,L26,,$J$13-L26+1,)=L$14),0)+L26,"")</f>
        <v/>
      </c>
    </row>
    <row r="28" spans="1:15" ht="24.9" customHeight="1" thickBot="1">
      <c r="A28" s="442"/>
      <c r="B28" s="449"/>
      <c r="C28" s="450"/>
      <c r="D28" s="454"/>
      <c r="E28" s="455"/>
      <c r="F28" s="456"/>
      <c r="G28" s="457"/>
      <c r="H28" s="458"/>
      <c r="J28" s="55">
        <v>13</v>
      </c>
      <c r="K28" s="60" t="str">
        <f t="array" aca="1" ref="K28" ca="1">IF($J28&lt;=K$15,MATCH(1,(OFFSET(회계장부!$A$1,K27,,$J$13-K27+1,)=기준일자)*(OFFSET(회계장부!$G$1,K27,,$J$13-K27+1,)=K$14),0)+K27,"")</f>
        <v/>
      </c>
      <c r="L28" s="68" t="str">
        <f t="array" aca="1" ref="L28" ca="1">IF($J28&lt;=L$15,MATCH(1,(OFFSET(회계장부!$A$1,L27,,$J$13-L27+1,)=기준일자)*(OFFSET(회계장부!$G$1,L27,,$J$13-L27+1,)=L$14),0)+L27,"")</f>
        <v/>
      </c>
    </row>
    <row r="29" spans="1:15" ht="24.9" customHeight="1" thickBot="1">
      <c r="A29" s="441" t="s">
        <v>32</v>
      </c>
      <c r="B29" s="441"/>
      <c r="C29" s="441"/>
      <c r="D29" s="441"/>
      <c r="E29" s="441"/>
      <c r="F29" s="441"/>
      <c r="G29" s="441"/>
      <c r="H29" s="441"/>
      <c r="J29" s="55">
        <v>14</v>
      </c>
      <c r="K29" s="60" t="str">
        <f t="array" aca="1" ref="K29" ca="1">IF($J29&lt;=K$15,MATCH(1,(OFFSET(회계장부!$A$1,K28,,$J$13-K28+1,)=기준일자)*(OFFSET(회계장부!$G$1,K28,,$J$13-K28+1,)=K$14),0)+K28,"")</f>
        <v/>
      </c>
      <c r="L29" s="68" t="str">
        <f t="array" aca="1" ref="L29" ca="1">IF($J29&lt;=L$15,MATCH(1,(OFFSET(회계장부!$A$1,L28,,$J$13-L28+1,)=기준일자)*(OFFSET(회계장부!$G$1,L28,,$J$13-L28+1,)=L$14),0)+L28,"")</f>
        <v/>
      </c>
    </row>
    <row r="30" spans="1:15" ht="24.9" customHeight="1" thickBot="1">
      <c r="J30" s="55">
        <v>15</v>
      </c>
      <c r="K30" s="60" t="str">
        <f t="array" aca="1" ref="K30" ca="1">IF($J30&lt;=K$15,MATCH(1,(OFFSET(회계장부!$A$1,K29,,$J$13-K29+1,)=기준일자)*(OFFSET(회계장부!$G$1,K29,,$J$13-K29+1,)=K$14),0)+K29,"")</f>
        <v/>
      </c>
      <c r="L30" s="68" t="str">
        <f t="array" aca="1" ref="L30" ca="1">IF($J30&lt;=L$15,MATCH(1,(OFFSET(회계장부!$A$1,L29,,$J$13-L29+1,)=기준일자)*(OFFSET(회계장부!$G$1,L29,,$J$13-L29+1,)=L$14),0)+L29,"")</f>
        <v/>
      </c>
    </row>
    <row r="31" spans="1:15" ht="24.9" customHeight="1" thickBot="1">
      <c r="J31" s="55">
        <v>16</v>
      </c>
      <c r="K31" s="61" t="str">
        <f t="array" aca="1" ref="K31" ca="1">IF($J31&lt;=K$15,MATCH(1,(OFFSET(회계장부!$A$1,K30,,$J$13-K30+1,)=기준일자)*(OFFSET(회계장부!$G$1,K30,,$J$13-K30+1,)=K$14),0)+K30,"")</f>
        <v/>
      </c>
      <c r="L31" s="68" t="str">
        <f t="array" aca="1" ref="L31" ca="1">IF($J31&lt;=L$15,MATCH(1,(OFFSET(회계장부!$A$1,L30,,$J$13-L30+1,)=기준일자)*(OFFSET(회계장부!$G$1,L30,,$J$13-L30+1,)=L$14),0)+L30,"")</f>
        <v/>
      </c>
    </row>
    <row r="32" spans="1:15" ht="24.9" customHeight="1" thickBot="1">
      <c r="J32" s="55">
        <v>17</v>
      </c>
      <c r="K32" s="67" t="str">
        <f t="array" aca="1" ref="K32" ca="1">IF($J32&lt;=K$15,MATCH(1,(OFFSET(회계장부!$A$1,K31,,$J$13-K31+1,)=기준일자)*(OFFSET(회계장부!$G$1,K31,,$J$13-K31+1,)=K$14),0)+K31,"")</f>
        <v/>
      </c>
      <c r="L32" s="68" t="str">
        <f t="array" aca="1" ref="L32" ca="1">IF($J32&lt;=L$15,MATCH(1,(OFFSET(회계장부!$A$1,L31,,$J$13-L31+1,)=기준일자)*(OFFSET(회계장부!$G$1,L31,,$J$13-L31+1,)=L$14),0)+L31,"")</f>
        <v/>
      </c>
    </row>
    <row r="33" spans="10:12" ht="24.9" customHeight="1" thickBot="1">
      <c r="J33" s="55">
        <v>18</v>
      </c>
      <c r="K33" s="63" t="str">
        <f t="array" aca="1" ref="K33" ca="1">IF($J33&lt;=K$15,MATCH(1,(OFFSET(회계장부!$A$1,K32,,$J$13-K32+1,)=기준일자)*(OFFSET(회계장부!$G$1,K32,,$J$13-K32+1,)=K$14),0)+K32,"")</f>
        <v/>
      </c>
      <c r="L33" s="68" t="str">
        <f t="array" aca="1" ref="L33" ca="1">IF($J33&lt;=L$15,MATCH(1,(OFFSET(회계장부!$A$1,L32,,$J$13-L32+1,)=기준일자)*(OFFSET(회계장부!$G$1,L32,,$J$13-L32+1,)=L$14),0)+L32,"")</f>
        <v/>
      </c>
    </row>
    <row r="34" spans="10:12" ht="24.9" customHeight="1" thickBot="1">
      <c r="J34" s="55">
        <v>19</v>
      </c>
      <c r="K34" s="64" t="str">
        <f t="array" aca="1" ref="K34" ca="1">IF($J34&lt;=K$15,MATCH(1,(OFFSET(회계장부!$A$1,K33,,$J$13-K33+1,)=기준일자)*(OFFSET(회계장부!$G$1,K33,,$J$13-K33+1,)=K$14),0)+K33,"")</f>
        <v/>
      </c>
      <c r="L34" s="68" t="str">
        <f t="array" aca="1" ref="L34" ca="1">IF($J34&lt;=L$15,MATCH(1,(OFFSET(회계장부!$A$1,L33,,$J$13-L33+1,)=기준일자)*(OFFSET(회계장부!$G$1,L33,,$J$13-L33+1,)=L$14),0)+L33,"")</f>
        <v/>
      </c>
    </row>
    <row r="35" spans="10:12" ht="24.9" customHeight="1" thickBot="1">
      <c r="J35" s="55">
        <v>20</v>
      </c>
      <c r="K35" s="64" t="str">
        <f t="array" aca="1" ref="K35" ca="1">IF($J35&lt;=K$15,MATCH(1,(OFFSET(회계장부!$A$1,K34,,$J$13-K34+1,)=기준일자)*(OFFSET(회계장부!$G$1,K34,,$J$13-K34+1,)=K$14),0)+K34,"")</f>
        <v/>
      </c>
      <c r="L35" s="68" t="str">
        <f t="array" aca="1" ref="L35" ca="1">IF($J35&lt;=L$15,MATCH(1,(OFFSET(회계장부!$A$1,L34,,$J$13-L34+1,)=기준일자)*(OFFSET(회계장부!$G$1,L34,,$J$13-L34+1,)=L$14),0)+L34,"")</f>
        <v/>
      </c>
    </row>
    <row r="36" spans="10:12" ht="24.9" customHeight="1" thickBot="1">
      <c r="J36" s="55">
        <v>21</v>
      </c>
      <c r="K36" s="64" t="str">
        <f t="array" aca="1" ref="K36" ca="1">IF($J36&lt;=K$15,MATCH(1,(OFFSET(회계장부!$A$1,K35,,$J$13-K35+1,)=기준일자)*(OFFSET(회계장부!$G$1,K35,,$J$13-K35+1,)=K$14),0)+K35,"")</f>
        <v/>
      </c>
      <c r="L36" s="68" t="str">
        <f t="array" aca="1" ref="L36" ca="1">IF($J36&lt;=L$15,MATCH(1,(OFFSET(회계장부!$A$1,L35,,$J$13-L35+1,)=기준일자)*(OFFSET(회계장부!$G$1,L35,,$J$13-L35+1,)=L$14),0)+L35,"")</f>
        <v/>
      </c>
    </row>
    <row r="37" spans="10:12" ht="24.9" customHeight="1">
      <c r="J37" s="55">
        <v>22</v>
      </c>
      <c r="K37" s="65" t="str">
        <f t="array" aca="1" ref="K37" ca="1">IF($J37&lt;=K$15,MATCH(1,(OFFSET(회계장부!$A$1,K36,,$J$13-K36+1,)=기준일자)*(OFFSET(회계장부!$G$1,K36,,$J$13-K36+1,)=K$14),0)+K36,"")</f>
        <v/>
      </c>
      <c r="L37" s="62"/>
    </row>
    <row r="38" spans="10:12" ht="24.9" customHeight="1">
      <c r="J38" s="55">
        <v>23</v>
      </c>
      <c r="K38" s="65" t="str">
        <f t="array" aca="1" ref="K38" ca="1">IF($J38&lt;=K$15,MATCH(1,(OFFSET(회계장부!$A$1,K37,,$J$13-K37+1,)=기준일자)*(OFFSET(회계장부!$G$1,K37,,$J$13-K37+1,)=K$14),0)+K37,"")</f>
        <v/>
      </c>
    </row>
    <row r="39" spans="10:12" ht="24.9" customHeight="1">
      <c r="J39" s="55">
        <v>24</v>
      </c>
      <c r="K39" s="65" t="str">
        <f t="array" aca="1" ref="K39" ca="1">IF($J39&lt;=K$15,MATCH(1,(OFFSET(회계장부!$A$1,K38,,$J$13-K38+1,)=기준일자)*(OFFSET(회계장부!$G$1,K38,,$J$13-K38+1,)=K$14),0)+K38,"")</f>
        <v/>
      </c>
    </row>
    <row r="40" spans="10:12" ht="24.9" customHeight="1">
      <c r="J40" s="55">
        <v>25</v>
      </c>
      <c r="K40" s="65" t="str">
        <f t="array" aca="1" ref="K40" ca="1">IF($J40&lt;=K$15,MATCH(1,(OFFSET(회계장부!$A$1,K39,,$J$13-K39+1,)=기준일자)*(OFFSET(회계장부!$G$1,K39,,$J$13-K39+1,)=K$14),0)+K39,"")</f>
        <v/>
      </c>
    </row>
    <row r="41" spans="10:12" ht="24.9" customHeight="1">
      <c r="J41" s="55">
        <v>26</v>
      </c>
      <c r="K41" s="65" t="str">
        <f t="array" aca="1" ref="K41" ca="1">IF($J41&lt;=K$15,MATCH(1,(OFFSET(회계장부!$A$1,K40,,$J$13-K40+1,)=기준일자)*(OFFSET(회계장부!$G$1,K40,,$J$13-K40+1,)=K$14),0)+K40,"")</f>
        <v/>
      </c>
    </row>
    <row r="42" spans="10:12" ht="24.9" customHeight="1">
      <c r="J42" s="55">
        <v>27</v>
      </c>
      <c r="K42" s="65" t="str">
        <f t="array" aca="1" ref="K42" ca="1">IF($J42&lt;=K$15,MATCH(1,(OFFSET(회계장부!$A$1,K41,,$J$13-K41+1,)=기준일자)*(OFFSET(회계장부!$G$1,K41,,$J$13-K41+1,)=K$14),0)+K41,"")</f>
        <v/>
      </c>
    </row>
    <row r="43" spans="10:12" ht="24.9" customHeight="1">
      <c r="J43" s="55">
        <v>28</v>
      </c>
      <c r="K43" s="65" t="str">
        <f t="array" aca="1" ref="K43" ca="1">IF($J43&lt;=K$15,MATCH(1,(OFFSET(회계장부!$A$1,K42,,$J$13-K42+1,)=기준일자)*(OFFSET(회계장부!$G$1,K42,,$J$13-K42+1,)=K$14),0)+K42,"")</f>
        <v/>
      </c>
    </row>
    <row r="44" spans="10:12" ht="24.9" customHeight="1">
      <c r="J44" s="55">
        <v>29</v>
      </c>
      <c r="K44" s="65" t="str">
        <f t="array" aca="1" ref="K44" ca="1">IF($J44&lt;=K$15,MATCH(1,(OFFSET(회계장부!$A$1,K43,,$J$13-K43+1,)=기준일자)*(OFFSET(회계장부!$G$1,K43,,$J$13-K43+1,)=K$14),0)+K43,"")</f>
        <v/>
      </c>
    </row>
    <row r="45" spans="10:12" ht="24.9" customHeight="1">
      <c r="J45" s="55">
        <v>30</v>
      </c>
      <c r="K45" s="65" t="str">
        <f t="array" aca="1" ref="K45" ca="1">IF($J45&lt;=K$15,MATCH(1,(OFFSET(회계장부!$A$1,K44,,$J$13-K44+1,)=기준일자)*(OFFSET(회계장부!$G$1,K44,,$J$13-K44+1,)=K$14),0)+K44,"")</f>
        <v/>
      </c>
    </row>
    <row r="46" spans="10:12" ht="24.9" customHeight="1">
      <c r="J46" s="55">
        <v>31</v>
      </c>
      <c r="K46" s="65" t="str">
        <f t="array" aca="1" ref="K46" ca="1">IF($J46&lt;=K$15,MATCH(1,(OFFSET(회계장부!$A$1,K45,,$J$13-K45+1,)=기준일자)*(OFFSET(회계장부!$G$1,K45,,$J$13-K45+1,)=K$14),0)+K45,"")</f>
        <v/>
      </c>
    </row>
    <row r="47" spans="10:12" ht="24.9" customHeight="1">
      <c r="J47" s="55">
        <v>32</v>
      </c>
      <c r="K47" s="65" t="str">
        <f t="array" aca="1" ref="K47" ca="1">IF($J47&lt;=K$15,MATCH(1,(OFFSET(회계장부!$A$1,K46,,$J$13-K46+1,)=기준일자)*(OFFSET(회계장부!$G$1,K46,,$J$13-K46+1,)=K$14),0)+K46,"")</f>
        <v/>
      </c>
    </row>
    <row r="48" spans="10:12" ht="24.9" customHeight="1" thickBot="1">
      <c r="J48" s="55">
        <v>33</v>
      </c>
      <c r="K48" s="66" t="str">
        <f t="array" aca="1" ref="K48" ca="1">IF($J48&lt;=K$15,MATCH(1,(OFFSET(회계장부!$A$1,K47,,$J$13-K47+1,)=기준일자)*(OFFSET(회계장부!$G$1,K47,,$J$13-K47+1,)=K$14),0)+K47,"")</f>
        <v/>
      </c>
    </row>
  </sheetData>
  <sheetProtection algorithmName="SHA-512" hashValue="+kn76JVioD81gTK8vfNueHTmrue2lI1iVipjzouyT5r7N8E4ZTYzZi1TSmb4Q8OI0Rn7t8TYkSnS/FgYaHwVqQ==" saltValue="G+sXJlXOGsM8nBBDQ/lAwQ==" spinCount="100000" sheet="1"/>
  <mergeCells count="73">
    <mergeCell ref="B25:C25"/>
    <mergeCell ref="D25:E25"/>
    <mergeCell ref="F25:G25"/>
    <mergeCell ref="A29:H29"/>
    <mergeCell ref="A26:A28"/>
    <mergeCell ref="B26:C26"/>
    <mergeCell ref="D26:F26"/>
    <mergeCell ref="G26:H26"/>
    <mergeCell ref="B27:C28"/>
    <mergeCell ref="D27:F28"/>
    <mergeCell ref="G27:H28"/>
    <mergeCell ref="A20:A25"/>
    <mergeCell ref="B20:C20"/>
    <mergeCell ref="D20:E20"/>
    <mergeCell ref="F20:G20"/>
    <mergeCell ref="B21:C21"/>
    <mergeCell ref="B24:C24"/>
    <mergeCell ref="D24:E24"/>
    <mergeCell ref="F24:G24"/>
    <mergeCell ref="B23:C23"/>
    <mergeCell ref="D23:E23"/>
    <mergeCell ref="F23:G23"/>
    <mergeCell ref="D21:E21"/>
    <mergeCell ref="F21:G21"/>
    <mergeCell ref="B22:C22"/>
    <mergeCell ref="A15:A17"/>
    <mergeCell ref="B15:C15"/>
    <mergeCell ref="D15:F15"/>
    <mergeCell ref="G15:H15"/>
    <mergeCell ref="E16:F16"/>
    <mergeCell ref="E17:F17"/>
    <mergeCell ref="A18:A19"/>
    <mergeCell ref="E18:F18"/>
    <mergeCell ref="G18:H18"/>
    <mergeCell ref="E19:F19"/>
    <mergeCell ref="G19:H19"/>
    <mergeCell ref="D22:E22"/>
    <mergeCell ref="F22:G22"/>
    <mergeCell ref="B13:C13"/>
    <mergeCell ref="D13:E13"/>
    <mergeCell ref="F13:G13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A6:A14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C5:F5"/>
    <mergeCell ref="G5:H5"/>
    <mergeCell ref="A1:H1"/>
    <mergeCell ref="A2:H2"/>
    <mergeCell ref="B3:E3"/>
    <mergeCell ref="F3:G3"/>
    <mergeCell ref="E4:F4"/>
  </mergeCells>
  <phoneticPr fontId="2" type="noConversion"/>
  <conditionalFormatting sqref="A1:H29">
    <cfRule type="expression" dxfId="28" priority="1">
      <formula>AND(OR($L$15&lt;12,$L$15&gt;21),OR($K$15&lt;18,$K$15&gt;33))</formula>
    </cfRule>
  </conditionalFormatting>
  <conditionalFormatting sqref="A2:H2">
    <cfRule type="expression" dxfId="27" priority="5">
      <formula>LEN(A2)&gt;0</formula>
    </cfRule>
  </conditionalFormatting>
  <conditionalFormatting sqref="F13:G13">
    <cfRule type="containsText" dxfId="26" priority="4" operator="containsText" text="&lt;&lt; 다음면에 계속 &gt;&gt;">
      <formula>NOT(ISERROR(SEARCH("&lt;&lt; 다음면에 계속 &gt;&gt;",F13)))</formula>
    </cfRule>
  </conditionalFormatting>
  <conditionalFormatting sqref="F24:G24">
    <cfRule type="containsText" dxfId="25" priority="3" operator="containsText" text="&lt;&lt; 다음면에 계속 &gt;&gt;">
      <formula>NOT(ISERROR(SEARCH("&lt;&lt; 다음면에 계속 &gt;&gt;",F24)))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5"/>
  <sheetViews>
    <sheetView showGridLines="0" showRowColHeaders="0" zoomScaleNormal="100" workbookViewId="0">
      <selection activeCell="B3" sqref="B3"/>
    </sheetView>
  </sheetViews>
  <sheetFormatPr defaultRowHeight="24.9" customHeight="1"/>
  <cols>
    <col min="1" max="1" width="9" style="1"/>
    <col min="2" max="6" width="15.59765625" style="4" customWidth="1"/>
    <col min="7" max="8" width="9" style="4"/>
  </cols>
  <sheetData>
    <row r="1" spans="1:6" customFormat="1" ht="24.9" customHeight="1" thickTop="1" thickBot="1">
      <c r="A1" s="178" t="s">
        <v>39</v>
      </c>
      <c r="B1" s="463" t="s">
        <v>34</v>
      </c>
      <c r="C1" s="463"/>
      <c r="D1" s="463" t="s">
        <v>25</v>
      </c>
      <c r="E1" s="463"/>
      <c r="F1" s="464" t="s">
        <v>35</v>
      </c>
    </row>
    <row r="2" spans="1:6" customFormat="1" ht="24.9" customHeight="1" thickBot="1">
      <c r="A2" s="179" t="s">
        <v>10</v>
      </c>
      <c r="B2" s="180" t="s">
        <v>11</v>
      </c>
      <c r="C2" s="180" t="s">
        <v>12</v>
      </c>
      <c r="D2" s="180" t="s">
        <v>11</v>
      </c>
      <c r="E2" s="180" t="s">
        <v>12</v>
      </c>
      <c r="F2" s="465"/>
    </row>
    <row r="3" spans="1:6" customFormat="1" ht="24.9" customHeight="1" thickBot="1">
      <c r="A3" s="179">
        <v>1</v>
      </c>
      <c r="B3" s="181">
        <f>SUMIFS(수입,회계월,월별누계!A3)</f>
        <v>1500000</v>
      </c>
      <c r="C3" s="181">
        <f>SUMIFS(지출,회계월,월별누계!A3)</f>
        <v>30000</v>
      </c>
      <c r="D3" s="181">
        <f>SUMIFS(수입,회계월,"&lt;="&amp; 월별누계!A3)</f>
        <v>1500000</v>
      </c>
      <c r="E3" s="181">
        <f>SUMIFS(지출,회계월,"&lt;="&amp; 월별누계!A3)</f>
        <v>30000</v>
      </c>
      <c r="F3" s="182">
        <f>D3-E3</f>
        <v>1470000</v>
      </c>
    </row>
    <row r="4" spans="1:6" customFormat="1" ht="24.9" customHeight="1" thickBot="1">
      <c r="A4" s="179">
        <v>2</v>
      </c>
      <c r="B4" s="181">
        <f>SUMIFS(수입,회계월,월별누계!A4)</f>
        <v>0</v>
      </c>
      <c r="C4" s="181">
        <f>SUMIFS(지출,회계월,월별누계!A4)</f>
        <v>0</v>
      </c>
      <c r="D4" s="181">
        <f>IF(AND(B4=0,C4=0),0,SUMIFS(수입,회계월,"&lt;="&amp; 월별누계!A4))</f>
        <v>0</v>
      </c>
      <c r="E4" s="181">
        <f>IF(AND(B4=0,C4=0),0,SUMIFS(지출,회계월,"&lt;="&amp; 월별누계!A4))</f>
        <v>0</v>
      </c>
      <c r="F4" s="182">
        <f t="shared" ref="F4:F14" si="0">D4-E4</f>
        <v>0</v>
      </c>
    </row>
    <row r="5" spans="1:6" customFormat="1" ht="24.9" customHeight="1" thickBot="1">
      <c r="A5" s="179">
        <v>3</v>
      </c>
      <c r="B5" s="181">
        <f>SUMIFS(수입,회계월,월별누계!A5)</f>
        <v>0</v>
      </c>
      <c r="C5" s="181">
        <f>SUMIFS(지출,회계월,월별누계!A5)</f>
        <v>0</v>
      </c>
      <c r="D5" s="181">
        <f>IF(AND(B5=0,C5=0),0,SUMIFS(수입,회계월,"&lt;="&amp; 월별누계!A5))</f>
        <v>0</v>
      </c>
      <c r="E5" s="181">
        <f>IF(AND(B5=0,C5=0),0,SUMIFS(지출,회계월,"&lt;="&amp; 월별누계!A5))</f>
        <v>0</v>
      </c>
      <c r="F5" s="182">
        <f t="shared" si="0"/>
        <v>0</v>
      </c>
    </row>
    <row r="6" spans="1:6" customFormat="1" ht="24.9" customHeight="1" thickBot="1">
      <c r="A6" s="179">
        <v>4</v>
      </c>
      <c r="B6" s="181">
        <f>SUMIFS(수입,회계월,월별누계!A6)</f>
        <v>0</v>
      </c>
      <c r="C6" s="181">
        <f>SUMIFS(지출,회계월,월별누계!A6)</f>
        <v>0</v>
      </c>
      <c r="D6" s="181">
        <f>IF(AND(B6=0,C6=0),0,SUMIFS(수입,회계월,"&lt;="&amp; 월별누계!A6))</f>
        <v>0</v>
      </c>
      <c r="E6" s="181">
        <f>IF(AND(B6=0,C6=0),0,SUMIFS(지출,회계월,"&lt;="&amp; 월별누계!A6))</f>
        <v>0</v>
      </c>
      <c r="F6" s="182">
        <f t="shared" si="0"/>
        <v>0</v>
      </c>
    </row>
    <row r="7" spans="1:6" customFormat="1" ht="24.9" customHeight="1" thickBot="1">
      <c r="A7" s="179">
        <v>5</v>
      </c>
      <c r="B7" s="181">
        <f>SUMIFS(수입,회계월,월별누계!A7)</f>
        <v>0</v>
      </c>
      <c r="C7" s="181">
        <f>SUMIFS(지출,회계월,월별누계!A7)</f>
        <v>0</v>
      </c>
      <c r="D7" s="181">
        <f>IF(AND(B7=0,C7=0),0,SUMIFS(수입,회계월,"&lt;="&amp; 월별누계!A7))</f>
        <v>0</v>
      </c>
      <c r="E7" s="181">
        <f>IF(AND(B7=0,C7=0),0,SUMIFS(지출,회계월,"&lt;="&amp; 월별누계!A7))</f>
        <v>0</v>
      </c>
      <c r="F7" s="182">
        <f t="shared" si="0"/>
        <v>0</v>
      </c>
    </row>
    <row r="8" spans="1:6" customFormat="1" ht="24.9" customHeight="1" thickBot="1">
      <c r="A8" s="179">
        <v>6</v>
      </c>
      <c r="B8" s="181">
        <f>SUMIFS(수입,회계월,월별누계!A8)</f>
        <v>0</v>
      </c>
      <c r="C8" s="181">
        <f>SUMIFS(지출,회계월,월별누계!A8)</f>
        <v>0</v>
      </c>
      <c r="D8" s="181">
        <f>IF(AND(B8=0,C8=0),0,SUMIFS(수입,회계월,"&lt;="&amp; 월별누계!A8))</f>
        <v>0</v>
      </c>
      <c r="E8" s="181">
        <f>IF(AND(B8=0,C8=0),0,SUMIFS(지출,회계월,"&lt;="&amp; 월별누계!A8))</f>
        <v>0</v>
      </c>
      <c r="F8" s="182">
        <f t="shared" si="0"/>
        <v>0</v>
      </c>
    </row>
    <row r="9" spans="1:6" customFormat="1" ht="24.9" customHeight="1" thickBot="1">
      <c r="A9" s="179">
        <v>7</v>
      </c>
      <c r="B9" s="181">
        <f>SUMIFS(수입,회계월,월별누계!A9)</f>
        <v>0</v>
      </c>
      <c r="C9" s="181">
        <f>SUMIFS(지출,회계월,월별누계!A9)</f>
        <v>0</v>
      </c>
      <c r="D9" s="181">
        <f>IF(AND(B9=0,C9=0),0,SUMIFS(수입,회계월,"&lt;="&amp; 월별누계!A9))</f>
        <v>0</v>
      </c>
      <c r="E9" s="181">
        <f>IF(AND(B9=0,C9=0),0,SUMIFS(지출,회계월,"&lt;="&amp; 월별누계!A9))</f>
        <v>0</v>
      </c>
      <c r="F9" s="182">
        <f t="shared" si="0"/>
        <v>0</v>
      </c>
    </row>
    <row r="10" spans="1:6" customFormat="1" ht="24.9" customHeight="1" thickBot="1">
      <c r="A10" s="179">
        <v>8</v>
      </c>
      <c r="B10" s="181">
        <f>SUMIFS(수입,회계월,월별누계!A10)</f>
        <v>0</v>
      </c>
      <c r="C10" s="181">
        <f>SUMIFS(지출,회계월,월별누계!A10)</f>
        <v>0</v>
      </c>
      <c r="D10" s="181">
        <f>IF(AND(B10=0,C10=0),0,SUMIFS(수입,회계월,"&lt;="&amp; 월별누계!A10))</f>
        <v>0</v>
      </c>
      <c r="E10" s="181">
        <f>IF(AND(B10=0,C10=0),0,SUMIFS(지출,회계월,"&lt;="&amp; 월별누계!A10))</f>
        <v>0</v>
      </c>
      <c r="F10" s="182">
        <f t="shared" si="0"/>
        <v>0</v>
      </c>
    </row>
    <row r="11" spans="1:6" customFormat="1" ht="24.9" customHeight="1" thickBot="1">
      <c r="A11" s="179">
        <v>9</v>
      </c>
      <c r="B11" s="181">
        <f>SUMIFS(수입,회계월,월별누계!A11)</f>
        <v>0</v>
      </c>
      <c r="C11" s="181">
        <f>SUMIFS(지출,회계월,월별누계!A11)</f>
        <v>0</v>
      </c>
      <c r="D11" s="181">
        <f>IF(AND(B11=0,C11=0),0,SUMIFS(수입,회계월,"&lt;="&amp; 월별누계!A11))</f>
        <v>0</v>
      </c>
      <c r="E11" s="181">
        <f>IF(AND(B11=0,C11=0),0,SUMIFS(지출,회계월,"&lt;="&amp; 월별누계!A11))</f>
        <v>0</v>
      </c>
      <c r="F11" s="182">
        <f t="shared" si="0"/>
        <v>0</v>
      </c>
    </row>
    <row r="12" spans="1:6" customFormat="1" ht="24.9" customHeight="1" thickBot="1">
      <c r="A12" s="179">
        <v>10</v>
      </c>
      <c r="B12" s="181">
        <f>SUMIFS(수입,회계월,월별누계!A12)</f>
        <v>0</v>
      </c>
      <c r="C12" s="181">
        <f>SUMIFS(지출,회계월,월별누계!A12)</f>
        <v>0</v>
      </c>
      <c r="D12" s="181">
        <f>IF(AND(B12=0,C12=0),0,SUMIFS(수입,회계월,"&lt;="&amp; 월별누계!A12))</f>
        <v>0</v>
      </c>
      <c r="E12" s="181">
        <f>IF(AND(B12=0,C12=0),0,SUMIFS(지출,회계월,"&lt;="&amp; 월별누계!A12))</f>
        <v>0</v>
      </c>
      <c r="F12" s="182">
        <f t="shared" si="0"/>
        <v>0</v>
      </c>
    </row>
    <row r="13" spans="1:6" customFormat="1" ht="24.9" customHeight="1" thickBot="1">
      <c r="A13" s="179">
        <v>11</v>
      </c>
      <c r="B13" s="181">
        <f>SUMIFS(수입,회계월,월별누계!A13)</f>
        <v>0</v>
      </c>
      <c r="C13" s="181">
        <f>SUMIFS(지출,회계월,월별누계!A13)</f>
        <v>0</v>
      </c>
      <c r="D13" s="181">
        <f>IF(AND(B13=0,C13=0),0,SUMIFS(수입,회계월,"&lt;="&amp; 월별누계!A13))</f>
        <v>0</v>
      </c>
      <c r="E13" s="181">
        <f>IF(AND(B13=0,C13=0),0,SUMIFS(지출,회계월,"&lt;="&amp; 월별누계!A13))</f>
        <v>0</v>
      </c>
      <c r="F13" s="182">
        <f t="shared" si="0"/>
        <v>0</v>
      </c>
    </row>
    <row r="14" spans="1:6" customFormat="1" ht="24.9" customHeight="1" thickBot="1">
      <c r="A14" s="183">
        <v>12</v>
      </c>
      <c r="B14" s="184">
        <f>SUMIFS(수입,회계월,월별누계!A14)</f>
        <v>0</v>
      </c>
      <c r="C14" s="184">
        <f>SUMIFS(지출,회계월,월별누계!A14)</f>
        <v>0</v>
      </c>
      <c r="D14" s="184">
        <f>IF(AND(B14=0,C14=0),0,SUMIFS(수입,회계월,"&lt;="&amp; 월별누계!A14))</f>
        <v>0</v>
      </c>
      <c r="E14" s="184">
        <f>IF(AND(B14=0,C14=0),0,SUMIFS(지출,회계월,"&lt;="&amp; 월별누계!A14))</f>
        <v>0</v>
      </c>
      <c r="F14" s="185">
        <f t="shared" si="0"/>
        <v>0</v>
      </c>
    </row>
    <row r="15" spans="1:6" ht="24.9" customHeight="1" thickTop="1"/>
  </sheetData>
  <sheetProtection algorithmName="SHA-512" hashValue="EVSOwUDZjmY9Lc7xVAzZ9RdOhm54ZVVtgeU3A6sGvl8RhC/RzCNxyWjy6POHSXDxAS5qruDS4+Nzi/sPo2adfA==" saltValue="5GCJrQGmxDNPhV0aodQJBA==" spinCount="100000" sheet="1" objects="1" scenarios="1"/>
  <mergeCells count="3">
    <mergeCell ref="B1:C1"/>
    <mergeCell ref="D1:E1"/>
    <mergeCell ref="F1:F2"/>
  </mergeCells>
  <phoneticPr fontId="2" type="noConversion"/>
  <pageMargins left="0.25" right="0.25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2"/>
  <sheetViews>
    <sheetView showGridLines="0" zoomScaleNormal="100" zoomScaleSheetLayoutView="100" workbookViewId="0">
      <pane ySplit="7" topLeftCell="A8" activePane="bottomLeft" state="frozen"/>
      <selection pane="bottomLeft" activeCell="N20" sqref="N20"/>
    </sheetView>
  </sheetViews>
  <sheetFormatPr defaultColWidth="9" defaultRowHeight="17.399999999999999"/>
  <cols>
    <col min="1" max="1" width="25.59765625" style="210" customWidth="1"/>
    <col min="2" max="2" width="14.59765625" style="228" customWidth="1"/>
    <col min="3" max="4" width="14.59765625" style="229" customWidth="1"/>
    <col min="5" max="5" width="16.8984375" style="229" customWidth="1"/>
    <col min="6" max="6" width="25.59765625" customWidth="1"/>
    <col min="7" max="10" width="14.59765625" style="229" customWidth="1"/>
    <col min="11" max="11" width="1.8984375" customWidth="1"/>
    <col min="13" max="13" width="13" style="89" bestFit="1" customWidth="1"/>
    <col min="15" max="15" width="9" style="1" hidden="1" customWidth="1"/>
    <col min="16" max="17" width="18.59765625" hidden="1" customWidth="1"/>
    <col min="18" max="21" width="9" hidden="1" customWidth="1"/>
    <col min="22" max="22" width="10" hidden="1" customWidth="1"/>
    <col min="23" max="23" width="10.69921875" hidden="1" customWidth="1"/>
    <col min="24" max="24" width="8.59765625" customWidth="1"/>
  </cols>
  <sheetData>
    <row r="1" spans="1:18" ht="22.8" thickBot="1">
      <c r="A1" s="466" t="str">
        <f>IF(ISERROR(FIND("오류",보고서배열!$B$29,1)),"회계 보고서","회계코드 설정에 오류가 있습니다.")</f>
        <v>회계 보고서</v>
      </c>
      <c r="B1" s="466"/>
      <c r="C1" s="466"/>
      <c r="D1" s="466"/>
      <c r="E1" s="466"/>
      <c r="F1" s="466"/>
      <c r="G1" s="466"/>
      <c r="H1" s="466"/>
      <c r="I1" s="466"/>
      <c r="J1" s="466"/>
      <c r="O1" s="1">
        <f>LEN($A1)+LEN($F1)</f>
        <v>6</v>
      </c>
      <c r="Q1" t="s">
        <v>153</v>
      </c>
    </row>
    <row r="2" spans="1:18" ht="20.25" customHeight="1" thickTop="1">
      <c r="A2" s="467" t="str">
        <f>"(대상기간 : " &amp; YEAR(M3) &amp; "년 " &amp; MONTH(M3) &amp; "월 " &amp; DAY(M3) &amp; "일" &amp; " - " &amp; IF(YEAR(M3)&lt;&gt;YEAR(M4),YEAR(M4) &amp; "년 ","") &amp; MONTH(M4) &amp; "월 " &amp; DAY(M4) &amp; "일" &amp; ")"</f>
        <v>(대상기간 : 2025년 1월 1일 - 1월 31일)</v>
      </c>
      <c r="B2" s="467"/>
      <c r="C2" s="467"/>
      <c r="D2" s="467"/>
      <c r="E2" s="467"/>
      <c r="F2" s="467"/>
      <c r="G2" s="467"/>
      <c r="H2" s="467"/>
      <c r="I2" s="467"/>
      <c r="J2" s="467"/>
      <c r="L2" s="162" t="s">
        <v>82</v>
      </c>
      <c r="M2" s="163" t="s">
        <v>83</v>
      </c>
      <c r="O2" s="1">
        <f t="shared" ref="O2:O65" si="0">LEN($A2)+LEN($F2)</f>
        <v>29</v>
      </c>
      <c r="Q2" t="s">
        <v>152</v>
      </c>
    </row>
    <row r="3" spans="1:18" ht="21.75" customHeight="1" thickBot="1">
      <c r="A3" s="471" t="str">
        <f>IF(LEN(교회명)&gt;0,IF(LEN(부서명)&gt;0,교회명&amp;" "&amp;부서명,"[오류] 회계코드 Sheet에서 부서명을 입력하세요."),"[오류] 회계코드 Sheet에서 교회명을 입력하세요.")</f>
        <v>대구동부교회 유치부</v>
      </c>
      <c r="B3" s="471"/>
      <c r="C3" s="471"/>
      <c r="D3" s="471"/>
      <c r="E3" s="471"/>
      <c r="F3" s="471"/>
      <c r="G3" s="471"/>
      <c r="H3" s="471"/>
      <c r="I3" s="471"/>
      <c r="J3" s="471"/>
      <c r="L3" s="164" t="s">
        <v>84</v>
      </c>
      <c r="M3" s="165">
        <v>45658</v>
      </c>
      <c r="O3" s="1">
        <f t="shared" si="0"/>
        <v>10</v>
      </c>
    </row>
    <row r="4" spans="1:18" s="45" customFormat="1" ht="21.75" customHeight="1" thickBot="1">
      <c r="A4" s="217" t="s">
        <v>145</v>
      </c>
      <c r="B4" s="259">
        <f>SUMIFS(수입,관,"전년도이월금")</f>
        <v>1500000</v>
      </c>
      <c r="C4" s="475" t="s">
        <v>187</v>
      </c>
      <c r="D4" s="476"/>
      <c r="E4" s="260">
        <f ca="1">SUM(C7:D7)</f>
        <v>1500000</v>
      </c>
      <c r="F4" s="218" t="s">
        <v>154</v>
      </c>
      <c r="G4" s="261">
        <f ca="1">SUM(C7,D7)-SUM(H7,I7)</f>
        <v>1470000</v>
      </c>
      <c r="H4" s="475" t="s">
        <v>188</v>
      </c>
      <c r="I4" s="476"/>
      <c r="J4" s="262">
        <f ca="1">SUM(H7:I7)</f>
        <v>30000</v>
      </c>
      <c r="L4" s="166" t="s">
        <v>85</v>
      </c>
      <c r="M4" s="167">
        <v>45688</v>
      </c>
      <c r="O4" s="1">
        <f t="shared" si="0"/>
        <v>12</v>
      </c>
      <c r="Q4" s="45" t="s">
        <v>159</v>
      </c>
      <c r="R4" s="45" t="s">
        <v>158</v>
      </c>
    </row>
    <row r="5" spans="1:18" s="45" customFormat="1" ht="18" customHeight="1" thickBot="1">
      <c r="A5" s="472" t="s">
        <v>149</v>
      </c>
      <c r="B5" s="473"/>
      <c r="C5" s="473"/>
      <c r="D5" s="473"/>
      <c r="E5" s="474"/>
      <c r="F5" s="468" t="s">
        <v>150</v>
      </c>
      <c r="G5" s="469"/>
      <c r="H5" s="469"/>
      <c r="I5" s="469"/>
      <c r="J5" s="470"/>
      <c r="M5" s="94"/>
      <c r="O5" s="1">
        <f t="shared" si="0"/>
        <v>10</v>
      </c>
      <c r="Q5" s="45" t="s">
        <v>160</v>
      </c>
      <c r="R5" s="45" t="s">
        <v>155</v>
      </c>
    </row>
    <row r="6" spans="1:18" ht="19.5" customHeight="1" thickBot="1">
      <c r="A6" s="252" t="s">
        <v>151</v>
      </c>
      <c r="B6" s="263" t="s">
        <v>147</v>
      </c>
      <c r="C6" s="220" t="s">
        <v>144</v>
      </c>
      <c r="D6" s="220" t="s">
        <v>143</v>
      </c>
      <c r="E6" s="253" t="s">
        <v>170</v>
      </c>
      <c r="F6" s="221" t="s">
        <v>151</v>
      </c>
      <c r="G6" s="263" t="s">
        <v>147</v>
      </c>
      <c r="H6" s="222" t="s">
        <v>144</v>
      </c>
      <c r="I6" s="222" t="s">
        <v>143</v>
      </c>
      <c r="J6" s="251" t="s">
        <v>171</v>
      </c>
      <c r="O6" s="1">
        <f t="shared" si="0"/>
        <v>12</v>
      </c>
      <c r="Q6" t="s">
        <v>161</v>
      </c>
      <c r="R6" t="s">
        <v>156</v>
      </c>
    </row>
    <row r="7" spans="1:18" ht="26.25" customHeight="1" thickBot="1">
      <c r="A7" s="223" t="s">
        <v>196</v>
      </c>
      <c r="B7" s="230">
        <f ca="1">SUMIFS(B$8:B$322,$A$8:$A$322,"="&amp;"  "&amp;"*")+B4</f>
        <v>1510600</v>
      </c>
      <c r="C7" s="230">
        <f ca="1">SUMIFS(C$8:C$322,$A$8:$A$322,"="&amp;"  "&amp;"*")+SUMIFS(수입,관,"전년도이월금",회계장부!$A:$A,"&lt;"&amp;회계보고_시작일)</f>
        <v>0</v>
      </c>
      <c r="D7" s="230">
        <f ca="1">SUMIFS(D$8:D$322,$A$8:$A$322,"="&amp;"  "&amp;"*")+SUMIFS(수입,관,"전년도이월금",회계장부!$A:$A,"&gt;="&amp;회계보고_시작일,회계장부!$A:$A,"&lt;="&amp;회계보고_종료일)</f>
        <v>1500000</v>
      </c>
      <c r="E7" s="286">
        <f ca="1">SUMIFS(E$8:E$322,$A$8:$A$322,"="&amp;"  "&amp;"*")+SUMIFS(수입,관,"전년도이월금",회계장부!$A:$A,"&gt;="&amp;회계보고_시작일,회계장부!$A:$A,"&lt;="&amp;회계보고_종료일)</f>
        <v>1510600</v>
      </c>
      <c r="F7" s="219" t="s">
        <v>146</v>
      </c>
      <c r="G7" s="230">
        <f ca="1">SUMIFS(G$8:G$322,$F$8:$F$322,"="&amp;"  "&amp;"*")</f>
        <v>8000000</v>
      </c>
      <c r="H7" s="230">
        <f t="shared" ref="H7:J7" ca="1" si="1">SUMIFS(H$8:H$322,$F$8:$F$322,"="&amp;"  "&amp;"*")</f>
        <v>0</v>
      </c>
      <c r="I7" s="230">
        <f t="shared" ca="1" si="1"/>
        <v>30000</v>
      </c>
      <c r="J7" s="231">
        <f t="shared" ca="1" si="1"/>
        <v>7970000</v>
      </c>
      <c r="O7" s="1">
        <f t="shared" si="0"/>
        <v>22</v>
      </c>
      <c r="Q7" t="s">
        <v>162</v>
      </c>
      <c r="R7" t="s">
        <v>157</v>
      </c>
    </row>
    <row r="8" spans="1:18" ht="18" thickBot="1">
      <c r="A8" s="215" t="str">
        <f ca="1">IFERROR(INDEX(보고서배열!$C:$C,MATCH(ROW(A8),보고서배열!$B:$B,0),1),IFERROR(INDEX(보고서배열!$E:$E,MATCH(ROW(A8),보고서배열!$D:$D,0),1),""))</f>
        <v>교회보조금</v>
      </c>
      <c r="B8" s="234">
        <v>10000</v>
      </c>
      <c r="C8" s="227">
        <f ca="1">IF(LEN($A8)&gt;0,IF(LEFT($A8,1)&lt;&gt;" ",SUMIFS(수입,관,$A8,회계장부!$A:$A,"&lt;"&amp;회계보고_시작일),SUMIFS(수입,항목,TRIM($A8),회계장부!$A:$A,"&lt;"&amp;회계보고_시작일)),"")</f>
        <v>0</v>
      </c>
      <c r="D8" s="227">
        <f ca="1">IF(LEN($A8)&gt;0,IF(LEFT($A8,1)&lt;&gt;" ",SUMIFS(수입,관,$A8,회계장부!$A:$A,"&gt;="&amp;회계보고_시작일,회계장부!$A:$A,"&lt;="&amp;회계보고_종료일),SUMIFS(수입,항목,TRIM($A8),회계장부!$A:$A,"&gt;="&amp;회계보고_시작일,회계장부!$A:$A,"&lt;="&amp;회계보고_종료일)),"")</f>
        <v>0</v>
      </c>
      <c r="E8" s="235">
        <f ca="1">IF(LEN($A8)&gt;0,B8-SUM(C8:D8),"")</f>
        <v>10000</v>
      </c>
      <c r="F8" s="216" t="str">
        <f ca="1">IFERROR(INDEX(보고서배열!$G:$G,MATCH(ROW(F8),보고서배열!$F:$F,0),1),IFERROR(INDEX(보고서배열!$I:$I,MATCH(ROW(F8),보고서배열!$H:$H,0),1),""))</f>
        <v>간식및다과비</v>
      </c>
      <c r="G8" s="232">
        <v>1000000</v>
      </c>
      <c r="H8" s="233">
        <f ca="1">IF(LEN($F8)&gt;0,IF(LEFT($F8,1)&lt;&gt;" ",SUMIFS(지출,관,$F8,회계장부!$A:$A,"&lt;"&amp;회계보고_시작일),SUMIFS(지출,항목,TRIM($F8),회계장부!$A:$A,"&lt;"&amp;회계보고_시작일)),"")</f>
        <v>0</v>
      </c>
      <c r="I8" s="233">
        <f ca="1">IF(LEN($F8)&gt;0,IF(LEFT($F8,1)&lt;&gt;" ",SUMIFS(지출,관,$F8,회계장부!$A:$A,"&gt;="&amp;회계보고_시작일,회계장부!$A:$A,"&lt;="&amp;회계보고_종료일),SUMIFS(지출,항목,TRIM($F8),회계장부!$A:$A,"&gt;="&amp;회계보고_시작일,회계장부!$A:$A,"&lt;="&amp;회계보고_종료일)),"")</f>
        <v>30000</v>
      </c>
      <c r="J8" s="236">
        <f ca="1">IF(LEN($F8)&gt;0,G8-SUM(H8:I8),"")</f>
        <v>970000</v>
      </c>
      <c r="O8" s="1">
        <f t="shared" ca="1" si="0"/>
        <v>11</v>
      </c>
    </row>
    <row r="9" spans="1:18" ht="18" thickBot="1">
      <c r="A9" s="215" t="str">
        <f ca="1">IFERROR(INDEX(보고서배열!$C:$C,MATCH(ROW(A9),보고서배열!$B:$B,0),1),IFERROR(INDEX(보고서배열!$E:$E,MATCH(ROW(A9),보고서배열!$D:$D,0),1),""))</f>
        <v xml:space="preserve">  재배정금</v>
      </c>
      <c r="B9" s="234">
        <v>5000</v>
      </c>
      <c r="C9" s="227">
        <f ca="1">IF(LEN($A9)&gt;0,IF(LEFT($A9,1)&lt;&gt;" ",SUMIFS(수입,관,$A9,회계장부!$A:$A,"&lt;"&amp;회계보고_시작일),SUMIFS(수입,항목,TRIM($A9),회계장부!$A:$A,"&lt;"&amp;회계보고_시작일)),"")</f>
        <v>0</v>
      </c>
      <c r="D9" s="227">
        <f ca="1">IF(LEN($A9)&gt;0,IF(LEFT($A9,1)&lt;&gt;" ",SUMIFS(수입,관,$A9,회계장부!$A:$A,"&gt;="&amp;회계보고_시작일,회계장부!$A:$A,"&lt;="&amp;회계보고_종료일),SUMIFS(수입,항목,TRIM($A9),회계장부!$A:$A,"&gt;="&amp;회계보고_시작일,회계장부!$A:$A,"&lt;="&amp;회계보고_종료일)),"")</f>
        <v>0</v>
      </c>
      <c r="E9" s="235">
        <f t="shared" ref="E9:E72" ca="1" si="2">IF(LEN($A9)&gt;0,B9-SUM(C9:D9),"")</f>
        <v>5000</v>
      </c>
      <c r="F9" s="216" t="str">
        <f ca="1">IFERROR(INDEX(보고서배열!$G:$G,MATCH(ROW(F9),보고서배열!$F:$F,0),1),IFERROR(INDEX(보고서배열!$I:$I,MATCH(ROW(F9),보고서배열!$H:$H,0),1),""))</f>
        <v xml:space="preserve">  주일간식</v>
      </c>
      <c r="G9" s="232">
        <v>1000000</v>
      </c>
      <c r="H9" s="233">
        <f ca="1">IF(LEN($F9)&gt;0,IF(LEFT($F9,1)&lt;&gt;" ",SUMIFS(지출,관,$F9,회계장부!$A:$A,"&lt;"&amp;회계보고_시작일),SUMIFS(지출,항목,TRIM($F9),회계장부!$A:$A,"&lt;"&amp;회계보고_시작일)),"")</f>
        <v>0</v>
      </c>
      <c r="I9" s="233">
        <f ca="1">IF(LEN($F9)&gt;0,IF(LEFT($F9,1)&lt;&gt;" ",SUMIFS(지출,관,$F9,회계장부!$A:$A,"&gt;="&amp;회계보고_시작일,회계장부!$A:$A,"&lt;="&amp;회계보고_종료일),SUMIFS(지출,항목,TRIM($F9),회계장부!$A:$A,"&gt;="&amp;회계보고_시작일,회계장부!$A:$A,"&lt;="&amp;회계보고_종료일)),"")</f>
        <v>30000</v>
      </c>
      <c r="J9" s="236">
        <f t="shared" ref="J9:J11" ca="1" si="3">IF(LEN($F9)&gt;0,G9-SUM(H9:I9),"")</f>
        <v>970000</v>
      </c>
      <c r="O9" s="1">
        <f t="shared" ca="1" si="0"/>
        <v>12</v>
      </c>
    </row>
    <row r="10" spans="1:18" ht="18" thickBot="1">
      <c r="A10" s="215" t="str">
        <f ca="1">IFERROR(INDEX(보고서배열!$C:$C,MATCH(ROW(A10),보고서배열!$B:$B,0),1),IFERROR(INDEX(보고서배열!$E:$E,MATCH(ROW(A10),보고서배열!$D:$D,0),1),""))</f>
        <v xml:space="preserve">  교회지원금</v>
      </c>
      <c r="B10" s="234">
        <v>5000</v>
      </c>
      <c r="C10" s="227">
        <f ca="1">IF(LEN($A10)&gt;0,IF(LEFT($A10,1)&lt;&gt;" ",SUMIFS(수입,관,$A10,회계장부!$A:$A,"&lt;"&amp;회계보고_시작일),SUMIFS(수입,항목,TRIM($A10),회계장부!$A:$A,"&lt;"&amp;회계보고_시작일)),"")</f>
        <v>0</v>
      </c>
      <c r="D10" s="227">
        <f ca="1">IF(LEN($A10)&gt;0,IF(LEFT($A10,1)&lt;&gt;" ",SUMIFS(수입,관,$A10,회계장부!$A:$A,"&gt;="&amp;회계보고_시작일,회계장부!$A:$A,"&lt;="&amp;회계보고_종료일),SUMIFS(수입,항목,TRIM($A10),회계장부!$A:$A,"&gt;="&amp;회계보고_시작일,회계장부!$A:$A,"&lt;="&amp;회계보고_종료일)),"")</f>
        <v>0</v>
      </c>
      <c r="E10" s="235">
        <f t="shared" ca="1" si="2"/>
        <v>5000</v>
      </c>
      <c r="F10" s="216" t="str">
        <f ca="1">IFERROR(INDEX(보고서배열!$G:$G,MATCH(ROW(F10),보고서배열!$F:$F,0),1),IFERROR(INDEX(보고서배열!$I:$I,MATCH(ROW(F10),보고서배열!$H:$H,0),1),""))</f>
        <v xml:space="preserve">  성가대간식</v>
      </c>
      <c r="G10" s="232">
        <v>2000000</v>
      </c>
      <c r="H10" s="233">
        <f ca="1">IF(LEN($F10)&gt;0,IF(LEFT($F10,1)&lt;&gt;" ",SUMIFS(지출,관,$F10,회계장부!$A:$A,"&lt;"&amp;회계보고_시작일),SUMIFS(지출,항목,TRIM($F10),회계장부!$A:$A,"&lt;"&amp;회계보고_시작일)),"")</f>
        <v>0</v>
      </c>
      <c r="I10" s="233">
        <f ca="1">IF(LEN($F10)&gt;0,IF(LEFT($F10,1)&lt;&gt;" ",SUMIFS(지출,관,$F10,회계장부!$A:$A,"&gt;="&amp;회계보고_시작일,회계장부!$A:$A,"&lt;="&amp;회계보고_종료일),SUMIFS(지출,항목,TRIM($F10),회계장부!$A:$A,"&gt;="&amp;회계보고_시작일,회계장부!$A:$A,"&lt;="&amp;회계보고_종료일)),"")</f>
        <v>0</v>
      </c>
      <c r="J10" s="236">
        <f t="shared" ca="1" si="3"/>
        <v>2000000</v>
      </c>
      <c r="O10" s="1">
        <f t="shared" ca="1" si="0"/>
        <v>14</v>
      </c>
    </row>
    <row r="11" spans="1:18" ht="18" thickBot="1">
      <c r="A11" s="215" t="str">
        <f ca="1">IFERROR(INDEX(보고서배열!$C:$C,MATCH(ROW(A11),보고서배열!$B:$B,0),1),IFERROR(INDEX(보고서배열!$E:$E,MATCH(ROW(A11),보고서배열!$D:$D,0),1),""))</f>
        <v>헌금</v>
      </c>
      <c r="B11" s="234">
        <v>800</v>
      </c>
      <c r="C11" s="227">
        <f ca="1">IF(LEN($A11)&gt;0,IF(LEFT($A11,1)&lt;&gt;" ",SUMIFS(수입,관,$A11,회계장부!$A:$A,"&lt;"&amp;회계보고_시작일),SUMIFS(수입,항목,TRIM($A11),회계장부!$A:$A,"&lt;"&amp;회계보고_시작일)),"")</f>
        <v>0</v>
      </c>
      <c r="D11" s="227">
        <f ca="1">IF(LEN($A11)&gt;0,IF(LEFT($A11,1)&lt;&gt;" ",SUMIFS(수입,관,$A11,회계장부!$A:$A,"&gt;="&amp;회계보고_시작일,회계장부!$A:$A,"&lt;="&amp;회계보고_종료일),SUMIFS(수입,항목,TRIM($A11),회계장부!$A:$A,"&gt;="&amp;회계보고_시작일,회계장부!$A:$A,"&lt;="&amp;회계보고_종료일)),"")</f>
        <v>0</v>
      </c>
      <c r="E11" s="235">
        <f t="shared" ca="1" si="2"/>
        <v>800</v>
      </c>
      <c r="F11" s="216" t="str">
        <f ca="1">IFERROR(INDEX(보고서배열!$G:$G,MATCH(ROW(F11),보고서배열!$F:$F,0),1),IFERROR(INDEX(보고서배열!$I:$I,MATCH(ROW(F11),보고서배열!$H:$H,0),1),""))</f>
        <v xml:space="preserve">  다과류</v>
      </c>
      <c r="G11" s="232">
        <v>3000000</v>
      </c>
      <c r="H11" s="233">
        <f ca="1">IF(LEN($F11)&gt;0,IF(LEFT($F11,1)&lt;&gt;" ",SUMIFS(지출,관,$F11,회계장부!$A:$A,"&lt;"&amp;회계보고_시작일),SUMIFS(지출,항목,TRIM($F11),회계장부!$A:$A,"&lt;"&amp;회계보고_시작일)),"")</f>
        <v>0</v>
      </c>
      <c r="I11" s="233">
        <f ca="1">IF(LEN($F11)&gt;0,IF(LEFT($F11,1)&lt;&gt;" ",SUMIFS(지출,관,$F11,회계장부!$A:$A,"&gt;="&amp;회계보고_시작일,회계장부!$A:$A,"&lt;="&amp;회계보고_종료일),SUMIFS(지출,항목,TRIM($F11),회계장부!$A:$A,"&gt;="&amp;회계보고_시작일,회계장부!$A:$A,"&lt;="&amp;회계보고_종료일)),"")</f>
        <v>0</v>
      </c>
      <c r="J11" s="236">
        <f t="shared" ca="1" si="3"/>
        <v>3000000</v>
      </c>
      <c r="O11" s="1">
        <f t="shared" ca="1" si="0"/>
        <v>7</v>
      </c>
    </row>
    <row r="12" spans="1:18" ht="18" thickBot="1">
      <c r="A12" s="215" t="str">
        <f ca="1">IFERROR(INDEX(보고서배열!$C:$C,MATCH(ROW(A12),보고서배열!$B:$B,0),1),IFERROR(INDEX(보고서배열!$E:$E,MATCH(ROW(A12),보고서배열!$D:$D,0),1),""))</f>
        <v xml:space="preserve">  주일헌금</v>
      </c>
      <c r="B12" s="234">
        <v>100</v>
      </c>
      <c r="C12" s="227">
        <f ca="1">IF(LEN($A12)&gt;0,IF(LEFT($A12,1)&lt;&gt;" ",SUMIFS(수입,관,$A12,회계장부!$A:$A,"&lt;"&amp;회계보고_시작일),SUMIFS(수입,항목,TRIM($A12),회계장부!$A:$A,"&lt;"&amp;회계보고_시작일)),"")</f>
        <v>0</v>
      </c>
      <c r="D12" s="227">
        <f ca="1">IF(LEN($A12)&gt;0,IF(LEFT($A12,1)&lt;&gt;" ",SUMIFS(수입,관,$A12,회계장부!$A:$A,"&gt;="&amp;회계보고_시작일,회계장부!$A:$A,"&lt;="&amp;회계보고_종료일),SUMIFS(수입,항목,TRIM($A12),회계장부!$A:$A,"&gt;="&amp;회계보고_시작일,회계장부!$A:$A,"&lt;="&amp;회계보고_종료일)),"")</f>
        <v>0</v>
      </c>
      <c r="E12" s="235">
        <f t="shared" ca="1" si="2"/>
        <v>100</v>
      </c>
      <c r="F12" s="216" t="str">
        <f ca="1">IFERROR(INDEX(보고서배열!$G:$G,MATCH(ROW(F12),보고서배열!$F:$F,0),1),IFERROR(INDEX(보고서배열!$I:$I,MATCH(ROW(F12),보고서배열!$H:$H,0),1),""))</f>
        <v>성경학교운영비</v>
      </c>
      <c r="G12" s="232"/>
      <c r="H12" s="233">
        <f ca="1">IF(LEN($F12)&gt;0,IF(LEFT($F12,1)&lt;&gt;" ",SUMIFS(지출,관,$F12,회계장부!$A:$A,"&lt;"&amp;회계보고_시작일),SUMIFS(지출,항목,TRIM($F12),회계장부!$A:$A,"&lt;"&amp;회계보고_시작일)),"")</f>
        <v>0</v>
      </c>
      <c r="I12" s="233">
        <f ca="1">IF(LEN($F12)&gt;0,IF(LEFT($F12,1)&lt;&gt;" ",SUMIFS(지출,관,$F12,회계장부!$A:$A,"&gt;="&amp;회계보고_시작일,회계장부!$A:$A,"&lt;="&amp;회계보고_종료일),SUMIFS(지출,항목,TRIM($F12),회계장부!$A:$A,"&gt;="&amp;회계보고_시작일,회계장부!$A:$A,"&lt;="&amp;회계보고_종료일)),"")</f>
        <v>0</v>
      </c>
      <c r="J12" s="236">
        <f t="shared" ref="J12:J75" ca="1" si="4">IF(LEN($F12)&gt;0,G12-SUM(H12:I12),"")</f>
        <v>0</v>
      </c>
      <c r="O12" s="1">
        <f t="shared" ca="1" si="0"/>
        <v>13</v>
      </c>
    </row>
    <row r="13" spans="1:18" ht="18" thickBot="1">
      <c r="A13" s="215" t="str">
        <f ca="1">IFERROR(INDEX(보고서배열!$C:$C,MATCH(ROW(A13),보고서배열!$B:$B,0),1),IFERROR(INDEX(보고서배열!$E:$E,MATCH(ROW(A13),보고서배열!$D:$D,0),1),""))</f>
        <v xml:space="preserve">  감사헌금</v>
      </c>
      <c r="B13" s="234">
        <v>100</v>
      </c>
      <c r="C13" s="227">
        <f ca="1">IF(LEN($A13)&gt;0,IF(LEFT($A13,1)&lt;&gt;" ",SUMIFS(수입,관,$A13,회계장부!$A:$A,"&lt;"&amp;회계보고_시작일),SUMIFS(수입,항목,TRIM($A13),회계장부!$A:$A,"&lt;"&amp;회계보고_시작일)),"")</f>
        <v>0</v>
      </c>
      <c r="D13" s="227">
        <f ca="1">IF(LEN($A13)&gt;0,IF(LEFT($A13,1)&lt;&gt;" ",SUMIFS(수입,관,$A13,회계장부!$A:$A,"&gt;="&amp;회계보고_시작일,회계장부!$A:$A,"&lt;="&amp;회계보고_종료일),SUMIFS(수입,항목,TRIM($A13),회계장부!$A:$A,"&gt;="&amp;회계보고_시작일,회계장부!$A:$A,"&lt;="&amp;회계보고_종료일)),"")</f>
        <v>0</v>
      </c>
      <c r="E13" s="235">
        <f t="shared" ca="1" si="2"/>
        <v>100</v>
      </c>
      <c r="F13" s="216" t="str">
        <f ca="1">IFERROR(INDEX(보고서배열!$G:$G,MATCH(ROW(F13),보고서배열!$F:$F,0),1),IFERROR(INDEX(보고서배열!$I:$I,MATCH(ROW(F13),보고서배열!$H:$H,0),1),""))</f>
        <v xml:space="preserve">  겨울성경학교</v>
      </c>
      <c r="G13" s="232">
        <v>1000000</v>
      </c>
      <c r="H13" s="233">
        <f ca="1">IF(LEN($F13)&gt;0,IF(LEFT($F13,1)&lt;&gt;" ",SUMIFS(지출,관,$F13,회계장부!$A:$A,"&lt;"&amp;회계보고_시작일),SUMIFS(지출,항목,TRIM($F13),회계장부!$A:$A,"&lt;"&amp;회계보고_시작일)),"")</f>
        <v>0</v>
      </c>
      <c r="I13" s="233">
        <f ca="1">IF(LEN($F13)&gt;0,IF(LEFT($F13,1)&lt;&gt;" ",SUMIFS(지출,관,$F13,회계장부!$A:$A,"&gt;="&amp;회계보고_시작일,회계장부!$A:$A,"&lt;="&amp;회계보고_종료일),SUMIFS(지출,항목,TRIM($F13),회계장부!$A:$A,"&gt;="&amp;회계보고_시작일,회계장부!$A:$A,"&lt;="&amp;회계보고_종료일)),"")</f>
        <v>0</v>
      </c>
      <c r="J13" s="236">
        <f t="shared" ca="1" si="4"/>
        <v>1000000</v>
      </c>
      <c r="O13" s="1">
        <f t="shared" ca="1" si="0"/>
        <v>14</v>
      </c>
    </row>
    <row r="14" spans="1:18" ht="18" thickBot="1">
      <c r="A14" s="215" t="str">
        <f ca="1">IFERROR(INDEX(보고서배열!$C:$C,MATCH(ROW(A14),보고서배열!$B:$B,0),1),IFERROR(INDEX(보고서배열!$E:$E,MATCH(ROW(A14),보고서배열!$D:$D,0),1),""))</f>
        <v xml:space="preserve">  십일조</v>
      </c>
      <c r="B14" s="234">
        <v>100</v>
      </c>
      <c r="C14" s="227">
        <f ca="1">IF(LEN($A14)&gt;0,IF(LEFT($A14,1)&lt;&gt;" ",SUMIFS(수입,관,$A14,회계장부!$A:$A,"&lt;"&amp;회계보고_시작일),SUMIFS(수입,항목,TRIM($A14),회계장부!$A:$A,"&lt;"&amp;회계보고_시작일)),"")</f>
        <v>0</v>
      </c>
      <c r="D14" s="227">
        <f ca="1">IF(LEN($A14)&gt;0,IF(LEFT($A14,1)&lt;&gt;" ",SUMIFS(수입,관,$A14,회계장부!$A:$A,"&gt;="&amp;회계보고_시작일,회계장부!$A:$A,"&lt;="&amp;회계보고_종료일),SUMIFS(수입,항목,TRIM($A14),회계장부!$A:$A,"&gt;="&amp;회계보고_시작일,회계장부!$A:$A,"&lt;="&amp;회계보고_종료일)),"")</f>
        <v>0</v>
      </c>
      <c r="E14" s="235">
        <f t="shared" ca="1" si="2"/>
        <v>100</v>
      </c>
      <c r="F14" s="216" t="str">
        <f ca="1">IFERROR(INDEX(보고서배열!$G:$G,MATCH(ROW(F14),보고서배열!$F:$F,0),1),IFERROR(INDEX(보고서배열!$I:$I,MATCH(ROW(F14),보고서배열!$H:$H,0),1),""))</f>
        <v xml:space="preserve">  여름성경학교</v>
      </c>
      <c r="G14" s="232">
        <v>1000000</v>
      </c>
      <c r="H14" s="233">
        <f ca="1">IF(LEN($F14)&gt;0,IF(LEFT($F14,1)&lt;&gt;" ",SUMIFS(지출,관,$F14,회계장부!$A:$A,"&lt;"&amp;회계보고_시작일),SUMIFS(지출,항목,TRIM($F14),회계장부!$A:$A,"&lt;"&amp;회계보고_시작일)),"")</f>
        <v>0</v>
      </c>
      <c r="I14" s="233">
        <f ca="1">IF(LEN($F14)&gt;0,IF(LEFT($F14,1)&lt;&gt;" ",SUMIFS(지출,관,$F14,회계장부!$A:$A,"&gt;="&amp;회계보고_시작일,회계장부!$A:$A,"&lt;="&amp;회계보고_종료일),SUMIFS(지출,항목,TRIM($F14),회계장부!$A:$A,"&gt;="&amp;회계보고_시작일,회계장부!$A:$A,"&lt;="&amp;회계보고_종료일)),"")</f>
        <v>0</v>
      </c>
      <c r="J14" s="236">
        <f t="shared" ca="1" si="4"/>
        <v>1000000</v>
      </c>
      <c r="O14" s="1">
        <f t="shared" ca="1" si="0"/>
        <v>13</v>
      </c>
    </row>
    <row r="15" spans="1:18" ht="18" thickBot="1">
      <c r="A15" s="215" t="str">
        <f ca="1">IFERROR(INDEX(보고서배열!$C:$C,MATCH(ROW(A15),보고서배열!$B:$B,0),1),IFERROR(INDEX(보고서배열!$E:$E,MATCH(ROW(A15),보고서배열!$D:$D,0),1),""))</f>
        <v xml:space="preserve">  절기헌금</v>
      </c>
      <c r="B15" s="234">
        <v>100</v>
      </c>
      <c r="C15" s="227">
        <f ca="1">IF(LEN($A15)&gt;0,IF(LEFT($A15,1)&lt;&gt;" ",SUMIFS(수입,관,$A15,회계장부!$A:$A,"&lt;"&amp;회계보고_시작일),SUMIFS(수입,항목,TRIM($A15),회계장부!$A:$A,"&lt;"&amp;회계보고_시작일)),"")</f>
        <v>0</v>
      </c>
      <c r="D15" s="227">
        <f ca="1">IF(LEN($A15)&gt;0,IF(LEFT($A15,1)&lt;&gt;" ",SUMIFS(수입,관,$A15,회계장부!$A:$A,"&gt;="&amp;회계보고_시작일,회계장부!$A:$A,"&lt;="&amp;회계보고_종료일),SUMIFS(수입,항목,TRIM($A15),회계장부!$A:$A,"&gt;="&amp;회계보고_시작일,회계장부!$A:$A,"&lt;="&amp;회계보고_종료일)),"")</f>
        <v>0</v>
      </c>
      <c r="E15" s="235">
        <f t="shared" ca="1" si="2"/>
        <v>100</v>
      </c>
      <c r="F15" s="216" t="str">
        <f ca="1">IFERROR(INDEX(보고서배열!$G:$G,MATCH(ROW(F15),보고서배열!$F:$F,0),1),IFERROR(INDEX(보고서배열!$I:$I,MATCH(ROW(F15),보고서배열!$H:$H,0),1),""))</f>
        <v>교재_교육시설환경비</v>
      </c>
      <c r="G15" s="232"/>
      <c r="H15" s="233">
        <f ca="1">IF(LEN($F15)&gt;0,IF(LEFT($F15,1)&lt;&gt;" ",SUMIFS(지출,관,$F15,회계장부!$A:$A,"&lt;"&amp;회계보고_시작일),SUMIFS(지출,항목,TRIM($F15),회계장부!$A:$A,"&lt;"&amp;회계보고_시작일)),"")</f>
        <v>0</v>
      </c>
      <c r="I15" s="233">
        <f ca="1">IF(LEN($F15)&gt;0,IF(LEFT($F15,1)&lt;&gt;" ",SUMIFS(지출,관,$F15,회계장부!$A:$A,"&gt;="&amp;회계보고_시작일,회계장부!$A:$A,"&lt;="&amp;회계보고_종료일),SUMIFS(지출,항목,TRIM($F15),회계장부!$A:$A,"&gt;="&amp;회계보고_시작일,회계장부!$A:$A,"&lt;="&amp;회계보고_종료일)),"")</f>
        <v>0</v>
      </c>
      <c r="J15" s="236">
        <f t="shared" ca="1" si="4"/>
        <v>0</v>
      </c>
      <c r="O15" s="1">
        <f t="shared" ca="1" si="0"/>
        <v>16</v>
      </c>
    </row>
    <row r="16" spans="1:18" ht="18" thickBot="1">
      <c r="A16" s="215" t="str">
        <f ca="1">IFERROR(INDEX(보고서배열!$C:$C,MATCH(ROW(A16),보고서배열!$B:$B,0),1),IFERROR(INDEX(보고서배열!$E:$E,MATCH(ROW(A16),보고서배열!$D:$D,0),1),""))</f>
        <v>기타</v>
      </c>
      <c r="B16" s="234">
        <v>100</v>
      </c>
      <c r="C16" s="227">
        <f ca="1">IF(LEN($A16)&gt;0,IF(LEFT($A16,1)&lt;&gt;" ",SUMIFS(수입,관,$A16,회계장부!$A:$A,"&lt;"&amp;회계보고_시작일),SUMIFS(수입,항목,TRIM($A16),회계장부!$A:$A,"&lt;"&amp;회계보고_시작일)),"")</f>
        <v>0</v>
      </c>
      <c r="D16" s="227">
        <f ca="1">IF(LEN($A16)&gt;0,IF(LEFT($A16,1)&lt;&gt;" ",SUMIFS(수입,관,$A16,회계장부!$A:$A,"&gt;="&amp;회계보고_시작일,회계장부!$A:$A,"&lt;="&amp;회계보고_종료일),SUMIFS(수입,항목,TRIM($A16),회계장부!$A:$A,"&gt;="&amp;회계보고_시작일,회계장부!$A:$A,"&lt;="&amp;회계보고_종료일)),"")</f>
        <v>0</v>
      </c>
      <c r="E16" s="235">
        <f t="shared" ca="1" si="2"/>
        <v>100</v>
      </c>
      <c r="F16" s="216" t="str">
        <f ca="1">IFERROR(INDEX(보고서배열!$G:$G,MATCH(ROW(F16),보고서배열!$F:$F,0),1),IFERROR(INDEX(보고서배열!$I:$I,MATCH(ROW(F16),보고서배열!$H:$H,0),1),""))</f>
        <v xml:space="preserve">  공과교재</v>
      </c>
      <c r="G16" s="232"/>
      <c r="H16" s="233">
        <f ca="1">IF(LEN($F16)&gt;0,IF(LEFT($F16,1)&lt;&gt;" ",SUMIFS(지출,관,$F16,회계장부!$A:$A,"&lt;"&amp;회계보고_시작일),SUMIFS(지출,항목,TRIM($F16),회계장부!$A:$A,"&lt;"&amp;회계보고_시작일)),"")</f>
        <v>0</v>
      </c>
      <c r="I16" s="233">
        <f ca="1">IF(LEN($F16)&gt;0,IF(LEFT($F16,1)&lt;&gt;" ",SUMIFS(지출,관,$F16,회계장부!$A:$A,"&gt;="&amp;회계보고_시작일,회계장부!$A:$A,"&lt;="&amp;회계보고_종료일),SUMIFS(지출,항목,TRIM($F16),회계장부!$A:$A,"&gt;="&amp;회계보고_시작일,회계장부!$A:$A,"&lt;="&amp;회계보고_종료일)),"")</f>
        <v>0</v>
      </c>
      <c r="J16" s="236">
        <f t="shared" ca="1" si="4"/>
        <v>0</v>
      </c>
      <c r="O16" s="1">
        <f t="shared" ca="1" si="0"/>
        <v>8</v>
      </c>
    </row>
    <row r="17" spans="1:18" ht="18" thickBot="1">
      <c r="A17" s="215" t="str">
        <f ca="1">IFERROR(INDEX(보고서배열!$C:$C,MATCH(ROW(A17),보고서배열!$B:$B,0),1),IFERROR(INDEX(보고서배열!$E:$E,MATCH(ROW(A17),보고서배열!$D:$D,0),1),""))</f>
        <v xml:space="preserve">  예금이자</v>
      </c>
      <c r="B17" s="234">
        <v>100</v>
      </c>
      <c r="C17" s="227">
        <f ca="1">IF(LEN($A17)&gt;0,IF(LEFT($A17,1)&lt;&gt;" ",SUMIFS(수입,관,$A17,회계장부!$A:$A,"&lt;"&amp;회계보고_시작일),SUMIFS(수입,항목,TRIM($A17),회계장부!$A:$A,"&lt;"&amp;회계보고_시작일)),"")</f>
        <v>0</v>
      </c>
      <c r="D17" s="227">
        <f ca="1">IF(LEN($A17)&gt;0,IF(LEFT($A17,1)&lt;&gt;" ",SUMIFS(수입,관,$A17,회계장부!$A:$A,"&gt;="&amp;회계보고_시작일,회계장부!$A:$A,"&lt;="&amp;회계보고_종료일),SUMIFS(수입,항목,TRIM($A17),회계장부!$A:$A,"&gt;="&amp;회계보고_시작일,회계장부!$A:$A,"&lt;="&amp;회계보고_종료일)),"")</f>
        <v>0</v>
      </c>
      <c r="E17" s="235">
        <f t="shared" ca="1" si="2"/>
        <v>100</v>
      </c>
      <c r="F17" s="216" t="str">
        <f ca="1">IFERROR(INDEX(보고서배열!$G:$G,MATCH(ROW(F17),보고서배열!$F:$F,0),1),IFERROR(INDEX(보고서배열!$I:$I,MATCH(ROW(F17),보고서배열!$H:$H,0),1),""))</f>
        <v xml:space="preserve">  교육기자재</v>
      </c>
      <c r="G17" s="232"/>
      <c r="H17" s="233">
        <f ca="1">IF(LEN($F17)&gt;0,IF(LEFT($F17,1)&lt;&gt;" ",SUMIFS(지출,관,$F17,회계장부!$A:$A,"&lt;"&amp;회계보고_시작일),SUMIFS(지출,항목,TRIM($F17),회계장부!$A:$A,"&lt;"&amp;회계보고_시작일)),"")</f>
        <v>0</v>
      </c>
      <c r="I17" s="233">
        <f ca="1">IF(LEN($F17)&gt;0,IF(LEFT($F17,1)&lt;&gt;" ",SUMIFS(지출,관,$F17,회계장부!$A:$A,"&gt;="&amp;회계보고_시작일,회계장부!$A:$A,"&lt;="&amp;회계보고_종료일),SUMIFS(지출,항목,TRIM($F17),회계장부!$A:$A,"&gt;="&amp;회계보고_시작일,회계장부!$A:$A,"&lt;="&amp;회계보고_종료일)),"")</f>
        <v>0</v>
      </c>
      <c r="J17" s="236">
        <f t="shared" ca="1" si="4"/>
        <v>0</v>
      </c>
      <c r="O17" s="1">
        <f t="shared" ca="1" si="0"/>
        <v>13</v>
      </c>
    </row>
    <row r="18" spans="1:18" ht="18" thickBot="1">
      <c r="A18" s="215" t="str">
        <f ca="1">IFERROR(INDEX(보고서배열!$C:$C,MATCH(ROW(A18),보고서배열!$B:$B,0),1),IFERROR(INDEX(보고서배열!$E:$E,MATCH(ROW(A18),보고서배열!$D:$D,0),1),""))</f>
        <v xml:space="preserve">  잡수입</v>
      </c>
      <c r="B18" s="234">
        <v>100</v>
      </c>
      <c r="C18" s="227">
        <f ca="1">IF(LEN($A18)&gt;0,IF(LEFT($A18,1)&lt;&gt;" ",SUMIFS(수입,관,$A18,회계장부!$A:$A,"&lt;"&amp;회계보고_시작일),SUMIFS(수입,항목,TRIM($A18),회계장부!$A:$A,"&lt;"&amp;회계보고_시작일)),"")</f>
        <v>0</v>
      </c>
      <c r="D18" s="227">
        <f ca="1">IF(LEN($A18)&gt;0,IF(LEFT($A18,1)&lt;&gt;" ",SUMIFS(수입,관,$A18,회계장부!$A:$A,"&gt;="&amp;회계보고_시작일,회계장부!$A:$A,"&lt;="&amp;회계보고_종료일),SUMIFS(수입,항목,TRIM($A18),회계장부!$A:$A,"&gt;="&amp;회계보고_시작일,회계장부!$A:$A,"&lt;="&amp;회계보고_종료일)),"")</f>
        <v>0</v>
      </c>
      <c r="E18" s="235">
        <f t="shared" ca="1" si="2"/>
        <v>100</v>
      </c>
      <c r="F18" s="216" t="str">
        <f ca="1">IFERROR(INDEX(보고서배열!$G:$G,MATCH(ROW(F18),보고서배열!$F:$F,0),1),IFERROR(INDEX(보고서배열!$I:$I,MATCH(ROW(F18),보고서배열!$H:$H,0),1),""))</f>
        <v xml:space="preserve">  문구류</v>
      </c>
      <c r="G18" s="232"/>
      <c r="H18" s="233">
        <f ca="1">IF(LEN($F18)&gt;0,IF(LEFT($F18,1)&lt;&gt;" ",SUMIFS(지출,관,$F18,회계장부!$A:$A,"&lt;"&amp;회계보고_시작일),SUMIFS(지출,항목,TRIM($F18),회계장부!$A:$A,"&lt;"&amp;회계보고_시작일)),"")</f>
        <v>0</v>
      </c>
      <c r="I18" s="233">
        <f ca="1">IF(LEN($F18)&gt;0,IF(LEFT($F18,1)&lt;&gt;" ",SUMIFS(지출,관,$F18,회계장부!$A:$A,"&gt;="&amp;회계보고_시작일,회계장부!$A:$A,"&lt;="&amp;회계보고_종료일),SUMIFS(지출,항목,TRIM($F18),회계장부!$A:$A,"&gt;="&amp;회계보고_시작일,회계장부!$A:$A,"&lt;="&amp;회계보고_종료일)),"")</f>
        <v>0</v>
      </c>
      <c r="J18" s="236">
        <f t="shared" ca="1" si="4"/>
        <v>0</v>
      </c>
      <c r="O18" s="1">
        <f t="shared" ca="1" si="0"/>
        <v>10</v>
      </c>
    </row>
    <row r="19" spans="1:18" ht="18" thickBot="1">
      <c r="A19" s="215" t="str">
        <f ca="1">IFERROR(INDEX(보고서배열!$C:$C,MATCH(ROW(A19),보고서배열!$B:$B,0),1),IFERROR(INDEX(보고서배열!$E:$E,MATCH(ROW(A19),보고서배열!$D:$D,0),1),""))</f>
        <v/>
      </c>
      <c r="B19" s="234"/>
      <c r="C19" s="227" t="str">
        <f ca="1">IF(LEN($A19)&gt;0,IF(LEFT($A19,1)&lt;&gt;" ",SUMIFS(수입,관,$A19,회계장부!$A:$A,"&lt;"&amp;회계보고_시작일),SUMIFS(수입,항목,TRIM($A19),회계장부!$A:$A,"&lt;"&amp;회계보고_시작일)),"")</f>
        <v/>
      </c>
      <c r="D19" s="227" t="str">
        <f ca="1">IF(LEN($A19)&gt;0,IF(LEFT($A19,1)&lt;&gt;" ",SUMIFS(수입,관,$A19,회계장부!$A:$A,"&gt;="&amp;회계보고_시작일,회계장부!$A:$A,"&lt;="&amp;회계보고_종료일),SUMIFS(수입,항목,TRIM($A19),회계장부!$A:$A,"&gt;="&amp;회계보고_시작일,회계장부!$A:$A,"&lt;="&amp;회계보고_종료일)),"")</f>
        <v/>
      </c>
      <c r="E19" s="235" t="str">
        <f t="shared" ca="1" si="2"/>
        <v/>
      </c>
      <c r="F19" s="216" t="str">
        <f ca="1">IFERROR(INDEX(보고서배열!$G:$G,MATCH(ROW(F19),보고서배열!$F:$F,0),1),IFERROR(INDEX(보고서배열!$I:$I,MATCH(ROW(F19),보고서배열!$H:$H,0),1),""))</f>
        <v xml:space="preserve">  환경정리</v>
      </c>
      <c r="G19" s="232"/>
      <c r="H19" s="233">
        <f ca="1">IF(LEN($F19)&gt;0,IF(LEFT($F19,1)&lt;&gt;" ",SUMIFS(지출,관,$F19,회계장부!$A:$A,"&lt;"&amp;회계보고_시작일),SUMIFS(지출,항목,TRIM($F19),회계장부!$A:$A,"&lt;"&amp;회계보고_시작일)),"")</f>
        <v>0</v>
      </c>
      <c r="I19" s="233">
        <f ca="1">IF(LEN($F19)&gt;0,IF(LEFT($F19,1)&lt;&gt;" ",SUMIFS(지출,관,$F19,회계장부!$A:$A,"&gt;="&amp;회계보고_시작일,회계장부!$A:$A,"&lt;="&amp;회계보고_종료일),SUMIFS(지출,항목,TRIM($F19),회계장부!$A:$A,"&gt;="&amp;회계보고_시작일,회계장부!$A:$A,"&lt;="&amp;회계보고_종료일)),"")</f>
        <v>0</v>
      </c>
      <c r="J19" s="236">
        <f t="shared" ca="1" si="4"/>
        <v>0</v>
      </c>
      <c r="O19" s="1">
        <f t="shared" ca="1" si="0"/>
        <v>6</v>
      </c>
    </row>
    <row r="20" spans="1:18" ht="18" thickBot="1">
      <c r="A20" s="215" t="str">
        <f ca="1">IFERROR(INDEX(보고서배열!$C:$C,MATCH(ROW(A20),보고서배열!$B:$B,0),1),IFERROR(INDEX(보고서배열!$E:$E,MATCH(ROW(A20),보고서배열!$D:$D,0),1),""))</f>
        <v/>
      </c>
      <c r="B20" s="234"/>
      <c r="C20" s="227" t="str">
        <f ca="1">IF(LEN($A20)&gt;0,IF(LEFT($A20,1)&lt;&gt;" ",SUMIFS(수입,관,$A20,회계장부!$A:$A,"&lt;"&amp;회계보고_시작일),SUMIFS(수입,항목,TRIM($A20),회계장부!$A:$A,"&lt;"&amp;회계보고_시작일)),"")</f>
        <v/>
      </c>
      <c r="D20" s="227" t="str">
        <f ca="1">IF(LEN($A20)&gt;0,IF(LEFT($A20,1)&lt;&gt;" ",SUMIFS(수입,관,$A20,회계장부!$A:$A,"&gt;="&amp;회계보고_시작일,회계장부!$A:$A,"&lt;="&amp;회계보고_종료일),SUMIFS(수입,항목,TRIM($A20),회계장부!$A:$A,"&gt;="&amp;회계보고_시작일,회계장부!$A:$A,"&lt;="&amp;회계보고_종료일)),"")</f>
        <v/>
      </c>
      <c r="E20" s="235" t="str">
        <f t="shared" ca="1" si="2"/>
        <v/>
      </c>
      <c r="F20" s="216" t="str">
        <f ca="1">IFERROR(INDEX(보고서배열!$G:$G,MATCH(ROW(F20),보고서배열!$F:$F,0),1),IFERROR(INDEX(보고서배열!$I:$I,MATCH(ROW(F20),보고서배열!$H:$H,0),1),""))</f>
        <v>총회_진행부_성가대</v>
      </c>
      <c r="G20" s="232"/>
      <c r="H20" s="233">
        <f ca="1">IF(LEN($F20)&gt;0,IF(LEFT($F20,1)&lt;&gt;" ",SUMIFS(지출,관,$F20,회계장부!$A:$A,"&lt;"&amp;회계보고_시작일),SUMIFS(지출,항목,TRIM($F20),회계장부!$A:$A,"&lt;"&amp;회계보고_시작일)),"")</f>
        <v>0</v>
      </c>
      <c r="I20" s="233">
        <f ca="1">IF(LEN($F20)&gt;0,IF(LEFT($F20,1)&lt;&gt;" ",SUMIFS(지출,관,$F20,회계장부!$A:$A,"&gt;="&amp;회계보고_시작일,회계장부!$A:$A,"&lt;="&amp;회계보고_종료일),SUMIFS(지출,항목,TRIM($F20),회계장부!$A:$A,"&gt;="&amp;회계보고_시작일,회계장부!$A:$A,"&lt;="&amp;회계보고_종료일)),"")</f>
        <v>0</v>
      </c>
      <c r="J20" s="236">
        <f t="shared" ca="1" si="4"/>
        <v>0</v>
      </c>
      <c r="O20" s="1">
        <f t="shared" ca="1" si="0"/>
        <v>10</v>
      </c>
      <c r="Q20" t="s">
        <v>164</v>
      </c>
      <c r="R20" t="s">
        <v>163</v>
      </c>
    </row>
    <row r="21" spans="1:18" ht="18" thickBot="1">
      <c r="A21" s="215" t="str">
        <f ca="1">IFERROR(INDEX(보고서배열!$C:$C,MATCH(ROW(A21),보고서배열!$B:$B,0),1),IFERROR(INDEX(보고서배열!$E:$E,MATCH(ROW(A21),보고서배열!$D:$D,0),1),""))</f>
        <v/>
      </c>
      <c r="B21" s="226"/>
      <c r="C21" s="227" t="str">
        <f ca="1">IF(LEN($A21)&gt;0,IF(LEFT($A21,1)&lt;&gt;" ",SUMIFS(수입,관,$A21,회계장부!$A:$A,"&lt;"&amp;회계보고_시작일),SUMIFS(수입,항목,TRIM($A21),회계장부!$A:$A,"&lt;"&amp;회계보고_시작일)),"")</f>
        <v/>
      </c>
      <c r="D21" s="227" t="str">
        <f ca="1">IF(LEN($A21)&gt;0,IF(LEFT($A21,1)&lt;&gt;" ",SUMIFS(수입,관,$A21,회계장부!$A:$A,"&gt;="&amp;회계보고_시작일,회계장부!$A:$A,"&lt;="&amp;회계보고_종료일),SUMIFS(수입,항목,TRIM($A21),회계장부!$A:$A,"&gt;="&amp;회계보고_시작일,회계장부!$A:$A,"&lt;="&amp;회계보고_종료일)),"")</f>
        <v/>
      </c>
      <c r="E21" s="235" t="str">
        <f t="shared" ca="1" si="2"/>
        <v/>
      </c>
      <c r="F21" s="216" t="str">
        <f ca="1">IFERROR(INDEX(보고서배열!$G:$G,MATCH(ROW(F21),보고서배열!$F:$F,0),1),IFERROR(INDEX(보고서배열!$I:$I,MATCH(ROW(F21),보고서배열!$H:$H,0),1),""))</f>
        <v xml:space="preserve">  총회</v>
      </c>
      <c r="G21" s="232"/>
      <c r="H21" s="233">
        <f ca="1">IF(LEN($F21)&gt;0,IF(LEFT($F21,1)&lt;&gt;" ",SUMIFS(지출,관,$F21,회계장부!$A:$A,"&lt;"&amp;회계보고_시작일),SUMIFS(지출,항목,TRIM($F21),회계장부!$A:$A,"&lt;"&amp;회계보고_시작일)),"")</f>
        <v>0</v>
      </c>
      <c r="I21" s="233">
        <f ca="1">IF(LEN($F21)&gt;0,IF(LEFT($F21,1)&lt;&gt;" ",SUMIFS(지출,관,$F21,회계장부!$A:$A,"&gt;="&amp;회계보고_시작일,회계장부!$A:$A,"&lt;="&amp;회계보고_종료일),SUMIFS(지출,항목,TRIM($F21),회계장부!$A:$A,"&gt;="&amp;회계보고_시작일,회계장부!$A:$A,"&lt;="&amp;회계보고_종료일)),"")</f>
        <v>0</v>
      </c>
      <c r="J21" s="236">
        <f t="shared" ca="1" si="4"/>
        <v>0</v>
      </c>
      <c r="O21" s="1">
        <f t="shared" ca="1" si="0"/>
        <v>4</v>
      </c>
    </row>
    <row r="22" spans="1:18" ht="18" thickBot="1">
      <c r="A22" s="215" t="str">
        <f ca="1">IFERROR(INDEX(보고서배열!$C:$C,MATCH(ROW(A22),보고서배열!$B:$B,0),1),IFERROR(INDEX(보고서배열!$E:$E,MATCH(ROW(A22),보고서배열!$D:$D,0),1),""))</f>
        <v/>
      </c>
      <c r="B22" s="226"/>
      <c r="C22" s="227" t="str">
        <f ca="1">IF(LEN($A22)&gt;0,IF(LEFT($A22,1)&lt;&gt;" ",SUMIFS(수입,관,$A22,회계장부!$A:$A,"&lt;"&amp;회계보고_시작일),SUMIFS(수입,항목,TRIM($A22),회계장부!$A:$A,"&lt;"&amp;회계보고_시작일)),"")</f>
        <v/>
      </c>
      <c r="D22" s="227" t="str">
        <f ca="1">IF(LEN($A22)&gt;0,IF(LEFT($A22,1)&lt;&gt;" ",SUMIFS(수입,관,$A22,회계장부!$A:$A,"&gt;="&amp;회계보고_시작일,회계장부!$A:$A,"&lt;="&amp;회계보고_종료일),SUMIFS(수입,항목,TRIM($A22),회계장부!$A:$A,"&gt;="&amp;회계보고_시작일,회계장부!$A:$A,"&lt;="&amp;회계보고_종료일)),"")</f>
        <v/>
      </c>
      <c r="E22" s="235" t="str">
        <f t="shared" ca="1" si="2"/>
        <v/>
      </c>
      <c r="F22" s="216" t="str">
        <f ca="1">IFERROR(INDEX(보고서배열!$G:$G,MATCH(ROW(F22),보고서배열!$F:$F,0),1),IFERROR(INDEX(보고서배열!$I:$I,MATCH(ROW(F22),보고서배열!$H:$H,0),1),""))</f>
        <v xml:space="preserve">  진행부</v>
      </c>
      <c r="G22" s="232"/>
      <c r="H22" s="233">
        <f ca="1">IF(LEN($F22)&gt;0,IF(LEFT($F22,1)&lt;&gt;" ",SUMIFS(지출,관,$F22,회계장부!$A:$A,"&lt;"&amp;회계보고_시작일),SUMIFS(지출,항목,TRIM($F22),회계장부!$A:$A,"&lt;"&amp;회계보고_시작일)),"")</f>
        <v>0</v>
      </c>
      <c r="I22" s="233">
        <f ca="1">IF(LEN($F22)&gt;0,IF(LEFT($F22,1)&lt;&gt;" ",SUMIFS(지출,관,$F22,회계장부!$A:$A,"&gt;="&amp;회계보고_시작일,회계장부!$A:$A,"&lt;="&amp;회계보고_종료일),SUMIFS(지출,항목,TRIM($F22),회계장부!$A:$A,"&gt;="&amp;회계보고_시작일,회계장부!$A:$A,"&lt;="&amp;회계보고_종료일)),"")</f>
        <v>0</v>
      </c>
      <c r="J22" s="236">
        <f t="shared" ca="1" si="4"/>
        <v>0</v>
      </c>
      <c r="O22" s="1">
        <f t="shared" ca="1" si="0"/>
        <v>5</v>
      </c>
    </row>
    <row r="23" spans="1:18" ht="18" thickBot="1">
      <c r="A23" s="215" t="str">
        <f ca="1">IFERROR(INDEX(보고서배열!$C:$C,MATCH(ROW(A23),보고서배열!$B:$B,0),1),IFERROR(INDEX(보고서배열!$E:$E,MATCH(ROW(A23),보고서배열!$D:$D,0),1),""))</f>
        <v/>
      </c>
      <c r="B23" s="226"/>
      <c r="C23" s="227" t="str">
        <f ca="1">IF(LEN($A23)&gt;0,IF(LEFT($A23,1)&lt;&gt;" ",SUMIFS(수입,관,$A23,회계장부!$A:$A,"&lt;"&amp;회계보고_시작일),SUMIFS(수입,항목,TRIM($A23),회계장부!$A:$A,"&lt;"&amp;회계보고_시작일)),"")</f>
        <v/>
      </c>
      <c r="D23" s="227" t="str">
        <f ca="1">IF(LEN($A23)&gt;0,IF(LEFT($A23,1)&lt;&gt;" ",SUMIFS(수입,관,$A23,회계장부!$A:$A,"&gt;="&amp;회계보고_시작일,회계장부!$A:$A,"&lt;="&amp;회계보고_종료일),SUMIFS(수입,항목,TRIM($A23),회계장부!$A:$A,"&gt;="&amp;회계보고_시작일,회계장부!$A:$A,"&lt;="&amp;회계보고_종료일)),"")</f>
        <v/>
      </c>
      <c r="E23" s="235" t="str">
        <f t="shared" ca="1" si="2"/>
        <v/>
      </c>
      <c r="F23" s="216" t="str">
        <f ca="1">IFERROR(INDEX(보고서배열!$G:$G,MATCH(ROW(F23),보고서배열!$F:$F,0),1),IFERROR(INDEX(보고서배열!$I:$I,MATCH(ROW(F23),보고서배열!$H:$H,0),1),""))</f>
        <v xml:space="preserve">  성가대</v>
      </c>
      <c r="G23" s="232"/>
      <c r="H23" s="233">
        <f ca="1">IF(LEN($F23)&gt;0,IF(LEFT($F23,1)&lt;&gt;" ",SUMIFS(지출,관,$F23,회계장부!$A:$A,"&lt;"&amp;회계보고_시작일),SUMIFS(지출,항목,TRIM($F23),회계장부!$A:$A,"&lt;"&amp;회계보고_시작일)),"")</f>
        <v>0</v>
      </c>
      <c r="I23" s="233">
        <f ca="1">IF(LEN($F23)&gt;0,IF(LEFT($F23,1)&lt;&gt;" ",SUMIFS(지출,관,$F23,회계장부!$A:$A,"&gt;="&amp;회계보고_시작일,회계장부!$A:$A,"&lt;="&amp;회계보고_종료일),SUMIFS(지출,항목,TRIM($F23),회계장부!$A:$A,"&gt;="&amp;회계보고_시작일,회계장부!$A:$A,"&lt;="&amp;회계보고_종료일)),"")</f>
        <v>0</v>
      </c>
      <c r="J23" s="236">
        <f t="shared" ca="1" si="4"/>
        <v>0</v>
      </c>
      <c r="M23" s="224"/>
      <c r="O23" s="1">
        <f t="shared" ca="1" si="0"/>
        <v>5</v>
      </c>
    </row>
    <row r="24" spans="1:18" ht="18" thickBot="1">
      <c r="A24" s="215" t="str">
        <f ca="1">IFERROR(INDEX(보고서배열!$C:$C,MATCH(ROW(A24),보고서배열!$B:$B,0),1),IFERROR(INDEX(보고서배열!$E:$E,MATCH(ROW(A24),보고서배열!$D:$D,0),1),""))</f>
        <v/>
      </c>
      <c r="B24" s="226"/>
      <c r="C24" s="227" t="str">
        <f ca="1">IF(LEN($A24)&gt;0,IF(LEFT($A24,1)&lt;&gt;" ",SUMIFS(수입,관,$A24,회계장부!$A:$A,"&lt;"&amp;회계보고_시작일),SUMIFS(수입,항목,TRIM($A24),회계장부!$A:$A,"&lt;"&amp;회계보고_시작일)),"")</f>
        <v/>
      </c>
      <c r="D24" s="227" t="str">
        <f ca="1">IF(LEN($A24)&gt;0,IF(LEFT($A24,1)&lt;&gt;" ",SUMIFS(수입,관,$A24,회계장부!$A:$A,"&gt;="&amp;회계보고_시작일,회계장부!$A:$A,"&lt;="&amp;회계보고_종료일),SUMIFS(수입,항목,TRIM($A24),회계장부!$A:$A,"&gt;="&amp;회계보고_시작일,회계장부!$A:$A,"&lt;="&amp;회계보고_종료일)),"")</f>
        <v/>
      </c>
      <c r="E24" s="235" t="str">
        <f t="shared" ca="1" si="2"/>
        <v/>
      </c>
      <c r="F24" s="216" t="str">
        <f ca="1">IFERROR(INDEX(보고서배열!$G:$G,MATCH(ROW(F24),보고서배열!$F:$F,0),1),IFERROR(INDEX(보고서배열!$I:$I,MATCH(ROW(F24),보고서배열!$H:$H,0),1),""))</f>
        <v>기도_월례회_전도_친교</v>
      </c>
      <c r="G24" s="232"/>
      <c r="H24" s="233">
        <f ca="1">IF(LEN($F24)&gt;0,IF(LEFT($F24,1)&lt;&gt;" ",SUMIFS(지출,관,$F24,회계장부!$A:$A,"&lt;"&amp;회계보고_시작일),SUMIFS(지출,항목,TRIM($F24),회계장부!$A:$A,"&lt;"&amp;회계보고_시작일)),"")</f>
        <v>0</v>
      </c>
      <c r="I24" s="233">
        <f ca="1">IF(LEN($F24)&gt;0,IF(LEFT($F24,1)&lt;&gt;" ",SUMIFS(지출,관,$F24,회계장부!$A:$A,"&gt;="&amp;회계보고_시작일,회계장부!$A:$A,"&lt;="&amp;회계보고_종료일),SUMIFS(지출,항목,TRIM($F24),회계장부!$A:$A,"&gt;="&amp;회계보고_시작일,회계장부!$A:$A,"&lt;="&amp;회계보고_종료일)),"")</f>
        <v>0</v>
      </c>
      <c r="J24" s="236">
        <f t="shared" ca="1" si="4"/>
        <v>0</v>
      </c>
      <c r="M24" s="225"/>
      <c r="O24" s="1">
        <f t="shared" ca="1" si="0"/>
        <v>12</v>
      </c>
    </row>
    <row r="25" spans="1:18" ht="18" thickBot="1">
      <c r="A25" s="215" t="str">
        <f ca="1">IFERROR(INDEX(보고서배열!$C:$C,MATCH(ROW(A25),보고서배열!$B:$B,0),1),IFERROR(INDEX(보고서배열!$E:$E,MATCH(ROW(A25),보고서배열!$D:$D,0),1),""))</f>
        <v/>
      </c>
      <c r="B25" s="226"/>
      <c r="C25" s="227" t="str">
        <f ca="1">IF(LEN($A25)&gt;0,IF(LEFT($A25,1)&lt;&gt;" ",SUMIFS(수입,관,$A25,회계장부!$A:$A,"&lt;"&amp;회계보고_시작일),SUMIFS(수입,항목,TRIM($A25),회계장부!$A:$A,"&lt;"&amp;회계보고_시작일)),"")</f>
        <v/>
      </c>
      <c r="D25" s="227" t="str">
        <f ca="1">IF(LEN($A25)&gt;0,IF(LEFT($A25,1)&lt;&gt;" ",SUMIFS(수입,관,$A25,회계장부!$A:$A,"&gt;="&amp;회계보고_시작일,회계장부!$A:$A,"&lt;="&amp;회계보고_종료일),SUMIFS(수입,항목,TRIM($A25),회계장부!$A:$A,"&gt;="&amp;회계보고_시작일,회계장부!$A:$A,"&lt;="&amp;회계보고_종료일)),"")</f>
        <v/>
      </c>
      <c r="E25" s="235" t="str">
        <f t="shared" ca="1" si="2"/>
        <v/>
      </c>
      <c r="F25" s="216" t="str">
        <f ca="1">IFERROR(INDEX(보고서배열!$G:$G,MATCH(ROW(F25),보고서배열!$F:$F,0),1),IFERROR(INDEX(보고서배열!$I:$I,MATCH(ROW(F25),보고서배열!$H:$H,0),1),""))</f>
        <v xml:space="preserve">  교사기도회</v>
      </c>
      <c r="G25" s="232"/>
      <c r="H25" s="233">
        <f ca="1">IF(LEN($F25)&gt;0,IF(LEFT($F25,1)&lt;&gt;" ",SUMIFS(지출,관,$F25,회계장부!$A:$A,"&lt;"&amp;회계보고_시작일),SUMIFS(지출,항목,TRIM($F25),회계장부!$A:$A,"&lt;"&amp;회계보고_시작일)),"")</f>
        <v>0</v>
      </c>
      <c r="I25" s="233">
        <f ca="1">IF(LEN($F25)&gt;0,IF(LEFT($F25,1)&lt;&gt;" ",SUMIFS(지출,관,$F25,회계장부!$A:$A,"&gt;="&amp;회계보고_시작일,회계장부!$A:$A,"&lt;="&amp;회계보고_종료일),SUMIFS(지출,항목,TRIM($F25),회계장부!$A:$A,"&gt;="&amp;회계보고_시작일,회계장부!$A:$A,"&lt;="&amp;회계보고_종료일)),"")</f>
        <v>0</v>
      </c>
      <c r="J25" s="236">
        <f t="shared" ca="1" si="4"/>
        <v>0</v>
      </c>
      <c r="O25" s="1">
        <f t="shared" ca="1" si="0"/>
        <v>7</v>
      </c>
    </row>
    <row r="26" spans="1:18" ht="18" thickBot="1">
      <c r="A26" s="215" t="str">
        <f ca="1">IFERROR(INDEX(보고서배열!$C:$C,MATCH(ROW(A26),보고서배열!$B:$B,0),1),IFERROR(INDEX(보고서배열!$E:$E,MATCH(ROW(A26),보고서배열!$D:$D,0),1),""))</f>
        <v/>
      </c>
      <c r="B26" s="226"/>
      <c r="C26" s="227" t="str">
        <f ca="1">IF(LEN($A26)&gt;0,IF(LEFT($A26,1)&lt;&gt;" ",SUMIFS(수입,관,$A26,회계장부!$A:$A,"&lt;"&amp;회계보고_시작일),SUMIFS(수입,항목,TRIM($A26),회계장부!$A:$A,"&lt;"&amp;회계보고_시작일)),"")</f>
        <v/>
      </c>
      <c r="D26" s="227" t="str">
        <f ca="1">IF(LEN($A26)&gt;0,IF(LEFT($A26,1)&lt;&gt;" ",SUMIFS(수입,관,$A26,회계장부!$A:$A,"&gt;="&amp;회계보고_시작일,회계장부!$A:$A,"&lt;="&amp;회계보고_종료일),SUMIFS(수입,항목,TRIM($A26),회계장부!$A:$A,"&gt;="&amp;회계보고_시작일,회계장부!$A:$A,"&lt;="&amp;회계보고_종료일)),"")</f>
        <v/>
      </c>
      <c r="E26" s="235" t="str">
        <f t="shared" ca="1" si="2"/>
        <v/>
      </c>
      <c r="F26" s="216" t="str">
        <f ca="1">IFERROR(INDEX(보고서배열!$G:$G,MATCH(ROW(F26),보고서배열!$F:$F,0),1),IFERROR(INDEX(보고서배열!$I:$I,MATCH(ROW(F26),보고서배열!$H:$H,0),1),""))</f>
        <v xml:space="preserve">  교사월례회</v>
      </c>
      <c r="G26" s="232"/>
      <c r="H26" s="233">
        <f ca="1">IF(LEN($F26)&gt;0,IF(LEFT($F26,1)&lt;&gt;" ",SUMIFS(지출,관,$F26,회계장부!$A:$A,"&lt;"&amp;회계보고_시작일),SUMIFS(지출,항목,TRIM($F26),회계장부!$A:$A,"&lt;"&amp;회계보고_시작일)),"")</f>
        <v>0</v>
      </c>
      <c r="I26" s="233">
        <f ca="1">IF(LEN($F26)&gt;0,IF(LEFT($F26,1)&lt;&gt;" ",SUMIFS(지출,관,$F26,회계장부!$A:$A,"&gt;="&amp;회계보고_시작일,회계장부!$A:$A,"&lt;="&amp;회계보고_종료일),SUMIFS(지출,항목,TRIM($F26),회계장부!$A:$A,"&gt;="&amp;회계보고_시작일,회계장부!$A:$A,"&lt;="&amp;회계보고_종료일)),"")</f>
        <v>0</v>
      </c>
      <c r="J26" s="236">
        <f t="shared" ca="1" si="4"/>
        <v>0</v>
      </c>
      <c r="O26" s="1">
        <f t="shared" ca="1" si="0"/>
        <v>7</v>
      </c>
    </row>
    <row r="27" spans="1:18" ht="18" thickBot="1">
      <c r="A27" s="215" t="str">
        <f ca="1">IFERROR(INDEX(보고서배열!$C:$C,MATCH(ROW(A27),보고서배열!$B:$B,0),1),IFERROR(INDEX(보고서배열!$E:$E,MATCH(ROW(A27),보고서배열!$D:$D,0),1),""))</f>
        <v/>
      </c>
      <c r="B27" s="226"/>
      <c r="C27" s="227" t="str">
        <f ca="1">IF(LEN($A27)&gt;0,IF(LEFT($A27,1)&lt;&gt;" ",SUMIFS(수입,관,$A27,회계장부!$A:$A,"&lt;"&amp;회계보고_시작일),SUMIFS(수입,항목,TRIM($A27),회계장부!$A:$A,"&lt;"&amp;회계보고_시작일)),"")</f>
        <v/>
      </c>
      <c r="D27" s="227" t="str">
        <f ca="1">IF(LEN($A27)&gt;0,IF(LEFT($A27,1)&lt;&gt;" ",SUMIFS(수입,관,$A27,회계장부!$A:$A,"&gt;="&amp;회계보고_시작일,회계장부!$A:$A,"&lt;="&amp;회계보고_종료일),SUMIFS(수입,항목,TRIM($A27),회계장부!$A:$A,"&gt;="&amp;회계보고_시작일,회계장부!$A:$A,"&lt;="&amp;회계보고_종료일)),"")</f>
        <v/>
      </c>
      <c r="E27" s="235" t="str">
        <f t="shared" ca="1" si="2"/>
        <v/>
      </c>
      <c r="F27" s="216" t="str">
        <f ca="1">IFERROR(INDEX(보고서배열!$G:$G,MATCH(ROW(F27),보고서배열!$F:$F,0),1),IFERROR(INDEX(보고서배열!$I:$I,MATCH(ROW(F27),보고서배열!$H:$H,0),1),""))</f>
        <v xml:space="preserve">  전도</v>
      </c>
      <c r="G27" s="232"/>
      <c r="H27" s="233">
        <f ca="1">IF(LEN($F27)&gt;0,IF(LEFT($F27,1)&lt;&gt;" ",SUMIFS(지출,관,$F27,회계장부!$A:$A,"&lt;"&amp;회계보고_시작일),SUMIFS(지출,항목,TRIM($F27),회계장부!$A:$A,"&lt;"&amp;회계보고_시작일)),"")</f>
        <v>0</v>
      </c>
      <c r="I27" s="233">
        <f ca="1">IF(LEN($F27)&gt;0,IF(LEFT($F27,1)&lt;&gt;" ",SUMIFS(지출,관,$F27,회계장부!$A:$A,"&gt;="&amp;회계보고_시작일,회계장부!$A:$A,"&lt;="&amp;회계보고_종료일),SUMIFS(지출,항목,TRIM($F27),회계장부!$A:$A,"&gt;="&amp;회계보고_시작일,회계장부!$A:$A,"&lt;="&amp;회계보고_종료일)),"")</f>
        <v>0</v>
      </c>
      <c r="J27" s="236">
        <f t="shared" ca="1" si="4"/>
        <v>0</v>
      </c>
      <c r="O27" s="1">
        <f t="shared" ca="1" si="0"/>
        <v>4</v>
      </c>
    </row>
    <row r="28" spans="1:18" ht="18" thickBot="1">
      <c r="A28" s="215" t="str">
        <f ca="1">IFERROR(INDEX(보고서배열!$C:$C,MATCH(ROW(A28),보고서배열!$B:$B,0),1),IFERROR(INDEX(보고서배열!$E:$E,MATCH(ROW(A28),보고서배열!$D:$D,0),1),""))</f>
        <v/>
      </c>
      <c r="B28" s="226"/>
      <c r="C28" s="227" t="str">
        <f ca="1">IF(LEN($A28)&gt;0,IF(LEFT($A28,1)&lt;&gt;" ",SUMIFS(수입,관,$A28,회계장부!$A:$A,"&lt;"&amp;회계보고_시작일),SUMIFS(수입,항목,TRIM($A28),회계장부!$A:$A,"&lt;"&amp;회계보고_시작일)),"")</f>
        <v/>
      </c>
      <c r="D28" s="227" t="str">
        <f ca="1">IF(LEN($A28)&gt;0,IF(LEFT($A28,1)&lt;&gt;" ",SUMIFS(수입,관,$A28,회계장부!$A:$A,"&gt;="&amp;회계보고_시작일,회계장부!$A:$A,"&lt;="&amp;회계보고_종료일),SUMIFS(수입,항목,TRIM($A28),회계장부!$A:$A,"&gt;="&amp;회계보고_시작일,회계장부!$A:$A,"&lt;="&amp;회계보고_종료일)),"")</f>
        <v/>
      </c>
      <c r="E28" s="235" t="str">
        <f t="shared" ca="1" si="2"/>
        <v/>
      </c>
      <c r="F28" s="216" t="str">
        <f ca="1">IFERROR(INDEX(보고서배열!$G:$G,MATCH(ROW(F28),보고서배열!$F:$F,0),1),IFERROR(INDEX(보고서배열!$I:$I,MATCH(ROW(F28),보고서배열!$H:$H,0),1),""))</f>
        <v xml:space="preserve">  친교</v>
      </c>
      <c r="G28" s="232"/>
      <c r="H28" s="233">
        <f ca="1">IF(LEN($F28)&gt;0,IF(LEFT($F28,1)&lt;&gt;" ",SUMIFS(지출,관,$F28,회계장부!$A:$A,"&lt;"&amp;회계보고_시작일),SUMIFS(지출,항목,TRIM($F28),회계장부!$A:$A,"&lt;"&amp;회계보고_시작일)),"")</f>
        <v>0</v>
      </c>
      <c r="I28" s="233">
        <f ca="1">IF(LEN($F28)&gt;0,IF(LEFT($F28,1)&lt;&gt;" ",SUMIFS(지출,관,$F28,회계장부!$A:$A,"&gt;="&amp;회계보고_시작일,회계장부!$A:$A,"&lt;="&amp;회계보고_종료일),SUMIFS(지출,항목,TRIM($F28),회계장부!$A:$A,"&gt;="&amp;회계보고_시작일,회계장부!$A:$A,"&lt;="&amp;회계보고_종료일)),"")</f>
        <v>0</v>
      </c>
      <c r="J28" s="236">
        <f t="shared" ca="1" si="4"/>
        <v>0</v>
      </c>
      <c r="O28" s="1">
        <f t="shared" ca="1" si="0"/>
        <v>4</v>
      </c>
    </row>
    <row r="29" spans="1:18" ht="18" thickBot="1">
      <c r="A29" s="215" t="str">
        <f ca="1">IFERROR(INDEX(보고서배열!$C:$C,MATCH(ROW(A29),보고서배열!$B:$B,0),1),IFERROR(INDEX(보고서배열!$E:$E,MATCH(ROW(A29),보고서배열!$D:$D,0),1),""))</f>
        <v/>
      </c>
      <c r="B29" s="226"/>
      <c r="C29" s="227" t="str">
        <f ca="1">IF(LEN($A29)&gt;0,IF(LEFT($A29,1)&lt;&gt;" ",SUMIFS(수입,관,$A29,회계장부!$A:$A,"&lt;"&amp;회계보고_시작일),SUMIFS(수입,항목,TRIM($A29),회계장부!$A:$A,"&lt;"&amp;회계보고_시작일)),"")</f>
        <v/>
      </c>
      <c r="D29" s="227" t="str">
        <f ca="1">IF(LEN($A29)&gt;0,IF(LEFT($A29,1)&lt;&gt;" ",SUMIFS(수입,관,$A29,회계장부!$A:$A,"&gt;="&amp;회계보고_시작일,회계장부!$A:$A,"&lt;="&amp;회계보고_종료일),SUMIFS(수입,항목,TRIM($A29),회계장부!$A:$A,"&gt;="&amp;회계보고_시작일,회계장부!$A:$A,"&lt;="&amp;회계보고_종료일)),"")</f>
        <v/>
      </c>
      <c r="E29" s="235" t="str">
        <f t="shared" ca="1" si="2"/>
        <v/>
      </c>
      <c r="F29" s="216" t="str">
        <f ca="1">IFERROR(INDEX(보고서배열!$G:$G,MATCH(ROW(F29),보고서배열!$F:$F,0),1),IFERROR(INDEX(보고서배열!$I:$I,MATCH(ROW(F29),보고서배열!$H:$H,0),1),""))</f>
        <v>특별예배</v>
      </c>
      <c r="G29" s="232"/>
      <c r="H29" s="233">
        <f ca="1">IF(LEN($F29)&gt;0,IF(LEFT($F29,1)&lt;&gt;" ",SUMIFS(지출,관,$F29,회계장부!$A:$A,"&lt;"&amp;회계보고_시작일),SUMIFS(지출,항목,TRIM($F29),회계장부!$A:$A,"&lt;"&amp;회계보고_시작일)),"")</f>
        <v>0</v>
      </c>
      <c r="I29" s="233">
        <f ca="1">IF(LEN($F29)&gt;0,IF(LEFT($F29,1)&lt;&gt;" ",SUMIFS(지출,관,$F29,회계장부!$A:$A,"&gt;="&amp;회계보고_시작일,회계장부!$A:$A,"&lt;="&amp;회계보고_종료일),SUMIFS(지출,항목,TRIM($F29),회계장부!$A:$A,"&gt;="&amp;회계보고_시작일,회계장부!$A:$A,"&lt;="&amp;회계보고_종료일)),"")</f>
        <v>0</v>
      </c>
      <c r="J29" s="236">
        <f t="shared" ca="1" si="4"/>
        <v>0</v>
      </c>
      <c r="O29" s="1">
        <f t="shared" ca="1" si="0"/>
        <v>4</v>
      </c>
    </row>
    <row r="30" spans="1:18" ht="18" thickBot="1">
      <c r="A30" s="215" t="str">
        <f ca="1">IFERROR(INDEX(보고서배열!$C:$C,MATCH(ROW(A30),보고서배열!$B:$B,0),1),IFERROR(INDEX(보고서배열!$E:$E,MATCH(ROW(A30),보고서배열!$D:$D,0),1),""))</f>
        <v/>
      </c>
      <c r="B30" s="226"/>
      <c r="C30" s="227" t="str">
        <f ca="1">IF(LEN($A30)&gt;0,IF(LEFT($A30,1)&lt;&gt;" ",SUMIFS(수입,관,$A30,회계장부!$A:$A,"&lt;"&amp;회계보고_시작일),SUMIFS(수입,항목,TRIM($A30),회계장부!$A:$A,"&lt;"&amp;회계보고_시작일)),"")</f>
        <v/>
      </c>
      <c r="D30" s="227" t="str">
        <f ca="1">IF(LEN($A30)&gt;0,IF(LEFT($A30,1)&lt;&gt;" ",SUMIFS(수입,관,$A30,회계장부!$A:$A,"&gt;="&amp;회계보고_시작일,회계장부!$A:$A,"&lt;="&amp;회계보고_종료일),SUMIFS(수입,항목,TRIM($A30),회계장부!$A:$A,"&gt;="&amp;회계보고_시작일,회계장부!$A:$A,"&lt;="&amp;회계보고_종료일)),"")</f>
        <v/>
      </c>
      <c r="E30" s="235" t="str">
        <f t="shared" ca="1" si="2"/>
        <v/>
      </c>
      <c r="F30" s="216" t="str">
        <f ca="1">IFERROR(INDEX(보고서배열!$G:$G,MATCH(ROW(F30),보고서배열!$F:$F,0),1),IFERROR(INDEX(보고서배열!$I:$I,MATCH(ROW(F30),보고서배열!$H:$H,0),1),""))</f>
        <v xml:space="preserve">  야외예배</v>
      </c>
      <c r="G30" s="232"/>
      <c r="H30" s="233">
        <f ca="1">IF(LEN($F30)&gt;0,IF(LEFT($F30,1)&lt;&gt;" ",SUMIFS(지출,관,$F30,회계장부!$A:$A,"&lt;"&amp;회계보고_시작일),SUMIFS(지출,항목,TRIM($F30),회계장부!$A:$A,"&lt;"&amp;회계보고_시작일)),"")</f>
        <v>0</v>
      </c>
      <c r="I30" s="233">
        <f ca="1">IF(LEN($F30)&gt;0,IF(LEFT($F30,1)&lt;&gt;" ",SUMIFS(지출,관,$F30,회계장부!$A:$A,"&gt;="&amp;회계보고_시작일,회계장부!$A:$A,"&lt;="&amp;회계보고_종료일),SUMIFS(지출,항목,TRIM($F30),회계장부!$A:$A,"&gt;="&amp;회계보고_시작일,회계장부!$A:$A,"&lt;="&amp;회계보고_종료일)),"")</f>
        <v>0</v>
      </c>
      <c r="J30" s="236">
        <f t="shared" ca="1" si="4"/>
        <v>0</v>
      </c>
      <c r="O30" s="1">
        <f t="shared" ca="1" si="0"/>
        <v>6</v>
      </c>
    </row>
    <row r="31" spans="1:18" ht="18" thickBot="1">
      <c r="A31" s="215" t="str">
        <f ca="1">IFERROR(INDEX(보고서배열!$C:$C,MATCH(ROW(A31),보고서배열!$B:$B,0),1),IFERROR(INDEX(보고서배열!$E:$E,MATCH(ROW(A31),보고서배열!$D:$D,0),1),""))</f>
        <v/>
      </c>
      <c r="B31" s="226"/>
      <c r="C31" s="227" t="str">
        <f ca="1">IF(LEN($A31)&gt;0,IF(LEFT($A31,1)&lt;&gt;" ",SUMIFS(수입,관,$A31,회계장부!$A:$A,"&lt;"&amp;회계보고_시작일),SUMIFS(수입,항목,TRIM($A31),회계장부!$A:$A,"&lt;"&amp;회계보고_시작일)),"")</f>
        <v/>
      </c>
      <c r="D31" s="227" t="str">
        <f ca="1">IF(LEN($A31)&gt;0,IF(LEFT($A31,1)&lt;&gt;" ",SUMIFS(수입,관,$A31,회계장부!$A:$A,"&gt;="&amp;회계보고_시작일,회계장부!$A:$A,"&lt;="&amp;회계보고_종료일),SUMIFS(수입,항목,TRIM($A31),회계장부!$A:$A,"&gt;="&amp;회계보고_시작일,회계장부!$A:$A,"&lt;="&amp;회계보고_종료일)),"")</f>
        <v/>
      </c>
      <c r="E31" s="235" t="str">
        <f t="shared" ca="1" si="2"/>
        <v/>
      </c>
      <c r="F31" s="216" t="str">
        <f ca="1">IFERROR(INDEX(보고서배열!$G:$G,MATCH(ROW(F31),보고서배열!$F:$F,0),1),IFERROR(INDEX(보고서배열!$I:$I,MATCH(ROW(F31),보고서배열!$H:$H,0),1),""))</f>
        <v xml:space="preserve">  부활절</v>
      </c>
      <c r="G31" s="232"/>
      <c r="H31" s="233">
        <f ca="1">IF(LEN($F31)&gt;0,IF(LEFT($F31,1)&lt;&gt;" ",SUMIFS(지출,관,$F31,회계장부!$A:$A,"&lt;"&amp;회계보고_시작일),SUMIFS(지출,항목,TRIM($F31),회계장부!$A:$A,"&lt;"&amp;회계보고_시작일)),"")</f>
        <v>0</v>
      </c>
      <c r="I31" s="233">
        <f ca="1">IF(LEN($F31)&gt;0,IF(LEFT($F31,1)&lt;&gt;" ",SUMIFS(지출,관,$F31,회계장부!$A:$A,"&gt;="&amp;회계보고_시작일,회계장부!$A:$A,"&lt;="&amp;회계보고_종료일),SUMIFS(지출,항목,TRIM($F31),회계장부!$A:$A,"&gt;="&amp;회계보고_시작일,회계장부!$A:$A,"&lt;="&amp;회계보고_종료일)),"")</f>
        <v>0</v>
      </c>
      <c r="J31" s="236">
        <f t="shared" ca="1" si="4"/>
        <v>0</v>
      </c>
      <c r="O31" s="1">
        <f t="shared" ca="1" si="0"/>
        <v>5</v>
      </c>
    </row>
    <row r="32" spans="1:18" ht="18" thickBot="1">
      <c r="A32" s="215" t="str">
        <f ca="1">IFERROR(INDEX(보고서배열!$C:$C,MATCH(ROW(A32),보고서배열!$B:$B,0),1),IFERROR(INDEX(보고서배열!$E:$E,MATCH(ROW(A32),보고서배열!$D:$D,0),1),""))</f>
        <v/>
      </c>
      <c r="B32" s="226"/>
      <c r="C32" s="227" t="str">
        <f ca="1">IF(LEN($A32)&gt;0,IF(LEFT($A32,1)&lt;&gt;" ",SUMIFS(수입,관,$A32,회계장부!$A:$A,"&lt;"&amp;회계보고_시작일),SUMIFS(수입,항목,TRIM($A32),회계장부!$A:$A,"&lt;"&amp;회계보고_시작일)),"")</f>
        <v/>
      </c>
      <c r="D32" s="227" t="str">
        <f ca="1">IF(LEN($A32)&gt;0,IF(LEFT($A32,1)&lt;&gt;" ",SUMIFS(수입,관,$A32,회계장부!$A:$A,"&gt;="&amp;회계보고_시작일,회계장부!$A:$A,"&lt;="&amp;회계보고_종료일),SUMIFS(수입,항목,TRIM($A32),회계장부!$A:$A,"&gt;="&amp;회계보고_시작일,회계장부!$A:$A,"&lt;="&amp;회계보고_종료일)),"")</f>
        <v/>
      </c>
      <c r="E32" s="235" t="str">
        <f t="shared" ca="1" si="2"/>
        <v/>
      </c>
      <c r="F32" s="216" t="str">
        <f ca="1">IFERROR(INDEX(보고서배열!$G:$G,MATCH(ROW(F32),보고서배열!$F:$F,0),1),IFERROR(INDEX(보고서배열!$I:$I,MATCH(ROW(F32),보고서배열!$H:$H,0),1),""))</f>
        <v xml:space="preserve">  어린이</v>
      </c>
      <c r="G32" s="232"/>
      <c r="H32" s="233">
        <f ca="1">IF(LEN($F32)&gt;0,IF(LEFT($F32,1)&lt;&gt;" ",SUMIFS(지출,관,$F32,회계장부!$A:$A,"&lt;"&amp;회계보고_시작일),SUMIFS(지출,항목,TRIM($F32),회계장부!$A:$A,"&lt;"&amp;회계보고_시작일)),"")</f>
        <v>0</v>
      </c>
      <c r="I32" s="233">
        <f ca="1">IF(LEN($F32)&gt;0,IF(LEFT($F32,1)&lt;&gt;" ",SUMIFS(지출,관,$F32,회계장부!$A:$A,"&gt;="&amp;회계보고_시작일,회계장부!$A:$A,"&lt;="&amp;회계보고_종료일),SUMIFS(지출,항목,TRIM($F32),회계장부!$A:$A,"&gt;="&amp;회계보고_시작일,회계장부!$A:$A,"&lt;="&amp;회계보고_종료일)),"")</f>
        <v>0</v>
      </c>
      <c r="J32" s="236">
        <f t="shared" ca="1" si="4"/>
        <v>0</v>
      </c>
      <c r="O32" s="1">
        <f t="shared" ca="1" si="0"/>
        <v>5</v>
      </c>
    </row>
    <row r="33" spans="1:15" ht="18" thickBot="1">
      <c r="A33" s="215" t="str">
        <f ca="1">IFERROR(INDEX(보고서배열!$C:$C,MATCH(ROW(A33),보고서배열!$B:$B,0),1),IFERROR(INDEX(보고서배열!$E:$E,MATCH(ROW(A33),보고서배열!$D:$D,0),1),""))</f>
        <v/>
      </c>
      <c r="B33" s="226"/>
      <c r="C33" s="227" t="str">
        <f ca="1">IF(LEN($A33)&gt;0,IF(LEFT($A33,1)&lt;&gt;" ",SUMIFS(수입,관,$A33,회계장부!$A:$A,"&lt;"&amp;회계보고_시작일),SUMIFS(수입,항목,TRIM($A33),회계장부!$A:$A,"&lt;"&amp;회계보고_시작일)),"")</f>
        <v/>
      </c>
      <c r="D33" s="227" t="str">
        <f ca="1">IF(LEN($A33)&gt;0,IF(LEFT($A33,1)&lt;&gt;" ",SUMIFS(수입,관,$A33,회계장부!$A:$A,"&gt;="&amp;회계보고_시작일,회계장부!$A:$A,"&lt;="&amp;회계보고_종료일),SUMIFS(수입,항목,TRIM($A33),회계장부!$A:$A,"&gt;="&amp;회계보고_시작일,회계장부!$A:$A,"&lt;="&amp;회계보고_종료일)),"")</f>
        <v/>
      </c>
      <c r="E33" s="235" t="str">
        <f t="shared" ca="1" si="2"/>
        <v/>
      </c>
      <c r="F33" s="216" t="str">
        <f ca="1">IFERROR(INDEX(보고서배열!$G:$G,MATCH(ROW(F33),보고서배열!$F:$F,0),1),IFERROR(INDEX(보고서배열!$I:$I,MATCH(ROW(F33),보고서배열!$H:$H,0),1),""))</f>
        <v xml:space="preserve">  학부모초청</v>
      </c>
      <c r="G33" s="232"/>
      <c r="H33" s="233">
        <f ca="1">IF(LEN($F33)&gt;0,IF(LEFT($F33,1)&lt;&gt;" ",SUMIFS(지출,관,$F33,회계장부!$A:$A,"&lt;"&amp;회계보고_시작일),SUMIFS(지출,항목,TRIM($F33),회계장부!$A:$A,"&lt;"&amp;회계보고_시작일)),"")</f>
        <v>0</v>
      </c>
      <c r="I33" s="233">
        <f ca="1">IF(LEN($F33)&gt;0,IF(LEFT($F33,1)&lt;&gt;" ",SUMIFS(지출,관,$F33,회계장부!$A:$A,"&gt;="&amp;회계보고_시작일,회계장부!$A:$A,"&lt;="&amp;회계보고_종료일),SUMIFS(지출,항목,TRIM($F33),회계장부!$A:$A,"&gt;="&amp;회계보고_시작일,회계장부!$A:$A,"&lt;="&amp;회계보고_종료일)),"")</f>
        <v>0</v>
      </c>
      <c r="J33" s="236">
        <f t="shared" ca="1" si="4"/>
        <v>0</v>
      </c>
      <c r="O33" s="1">
        <f t="shared" ca="1" si="0"/>
        <v>7</v>
      </c>
    </row>
    <row r="34" spans="1:15" ht="18" thickBot="1">
      <c r="A34" s="215" t="str">
        <f ca="1">IFERROR(INDEX(보고서배열!$C:$C,MATCH(ROW(A34),보고서배열!$B:$B,0),1),IFERROR(INDEX(보고서배열!$E:$E,MATCH(ROW(A34),보고서배열!$D:$D,0),1),""))</f>
        <v/>
      </c>
      <c r="B34" s="226"/>
      <c r="C34" s="227" t="str">
        <f ca="1">IF(LEN($A34)&gt;0,IF(LEFT($A34,1)&lt;&gt;" ",SUMIFS(수입,관,$A34,회계장부!$A:$A,"&lt;"&amp;회계보고_시작일),SUMIFS(수입,항목,TRIM($A34),회계장부!$A:$A,"&lt;"&amp;회계보고_시작일)),"")</f>
        <v/>
      </c>
      <c r="D34" s="227" t="str">
        <f ca="1">IF(LEN($A34)&gt;0,IF(LEFT($A34,1)&lt;&gt;" ",SUMIFS(수입,관,$A34,회계장부!$A:$A,"&gt;="&amp;회계보고_시작일,회계장부!$A:$A,"&lt;="&amp;회계보고_종료일),SUMIFS(수입,항목,TRIM($A34),회계장부!$A:$A,"&gt;="&amp;회계보고_시작일,회계장부!$A:$A,"&lt;="&amp;회계보고_종료일)),"")</f>
        <v/>
      </c>
      <c r="E34" s="235" t="str">
        <f t="shared" ca="1" si="2"/>
        <v/>
      </c>
      <c r="F34" s="216" t="str">
        <f ca="1">IFERROR(INDEX(보고서배열!$G:$G,MATCH(ROW(F34),보고서배열!$F:$F,0),1),IFERROR(INDEX(보고서배열!$I:$I,MATCH(ROW(F34),보고서배열!$H:$H,0),1),""))</f>
        <v xml:space="preserve">  성탄절</v>
      </c>
      <c r="G34" s="232"/>
      <c r="H34" s="233">
        <f ca="1">IF(LEN($F34)&gt;0,IF(LEFT($F34,1)&lt;&gt;" ",SUMIFS(지출,관,$F34,회계장부!$A:$A,"&lt;"&amp;회계보고_시작일),SUMIFS(지출,항목,TRIM($F34),회계장부!$A:$A,"&lt;"&amp;회계보고_시작일)),"")</f>
        <v>0</v>
      </c>
      <c r="I34" s="233">
        <f ca="1">IF(LEN($F34)&gt;0,IF(LEFT($F34,1)&lt;&gt;" ",SUMIFS(지출,관,$F34,회계장부!$A:$A,"&gt;="&amp;회계보고_시작일,회계장부!$A:$A,"&lt;="&amp;회계보고_종료일),SUMIFS(지출,항목,TRIM($F34),회계장부!$A:$A,"&gt;="&amp;회계보고_시작일,회계장부!$A:$A,"&lt;="&amp;회계보고_종료일)),"")</f>
        <v>0</v>
      </c>
      <c r="J34" s="236">
        <f t="shared" ca="1" si="4"/>
        <v>0</v>
      </c>
      <c r="O34" s="1">
        <f t="shared" ca="1" si="0"/>
        <v>5</v>
      </c>
    </row>
    <row r="35" spans="1:15" ht="18" thickBot="1">
      <c r="A35" s="215" t="str">
        <f ca="1">IFERROR(INDEX(보고서배열!$C:$C,MATCH(ROW(A35),보고서배열!$B:$B,0),1),IFERROR(INDEX(보고서배열!$E:$E,MATCH(ROW(A35),보고서배열!$D:$D,0),1),""))</f>
        <v/>
      </c>
      <c r="B35" s="226"/>
      <c r="C35" s="227" t="str">
        <f ca="1">IF(LEN($A35)&gt;0,IF(LEFT($A35,1)&lt;&gt;" ",SUMIFS(수입,관,$A35,회계장부!$A:$A,"&lt;"&amp;회계보고_시작일),SUMIFS(수입,항목,TRIM($A35),회계장부!$A:$A,"&lt;"&amp;회계보고_시작일)),"")</f>
        <v/>
      </c>
      <c r="D35" s="227" t="str">
        <f ca="1">IF(LEN($A35)&gt;0,IF(LEFT($A35,1)&lt;&gt;" ",SUMIFS(수입,관,$A35,회계장부!$A:$A,"&gt;="&amp;회계보고_시작일,회계장부!$A:$A,"&lt;="&amp;회계보고_종료일),SUMIFS(수입,항목,TRIM($A35),회계장부!$A:$A,"&gt;="&amp;회계보고_시작일,회계장부!$A:$A,"&lt;="&amp;회계보고_종료일)),"")</f>
        <v/>
      </c>
      <c r="E35" s="235" t="str">
        <f t="shared" ca="1" si="2"/>
        <v/>
      </c>
      <c r="F35" s="216" t="str">
        <f ca="1">IFERROR(INDEX(보고서배열!$G:$G,MATCH(ROW(F35),보고서배열!$F:$F,0),1),IFERROR(INDEX(보고서배열!$I:$I,MATCH(ROW(F35),보고서배열!$H:$H,0),1),""))</f>
        <v xml:space="preserve">  추수감사절</v>
      </c>
      <c r="G35" s="232"/>
      <c r="H35" s="233">
        <f ca="1">IF(LEN($F35)&gt;0,IF(LEFT($F35,1)&lt;&gt;" ",SUMIFS(지출,관,$F35,회계장부!$A:$A,"&lt;"&amp;회계보고_시작일),SUMIFS(지출,항목,TRIM($F35),회계장부!$A:$A,"&lt;"&amp;회계보고_시작일)),"")</f>
        <v>0</v>
      </c>
      <c r="I35" s="233">
        <f ca="1">IF(LEN($F35)&gt;0,IF(LEFT($F35,1)&lt;&gt;" ",SUMIFS(지출,관,$F35,회계장부!$A:$A,"&gt;="&amp;회계보고_시작일,회계장부!$A:$A,"&lt;="&amp;회계보고_종료일),SUMIFS(지출,항목,TRIM($F35),회계장부!$A:$A,"&gt;="&amp;회계보고_시작일,회계장부!$A:$A,"&lt;="&amp;회계보고_종료일)),"")</f>
        <v>0</v>
      </c>
      <c r="J35" s="236">
        <f t="shared" ca="1" si="4"/>
        <v>0</v>
      </c>
      <c r="O35" s="1">
        <f t="shared" ca="1" si="0"/>
        <v>7</v>
      </c>
    </row>
    <row r="36" spans="1:15" ht="18" thickBot="1">
      <c r="A36" s="215" t="str">
        <f ca="1">IFERROR(INDEX(보고서배열!$C:$C,MATCH(ROW(A36),보고서배열!$B:$B,0),1),IFERROR(INDEX(보고서배열!$E:$E,MATCH(ROW(A36),보고서배열!$D:$D,0),1),""))</f>
        <v/>
      </c>
      <c r="B36" s="226"/>
      <c r="C36" s="227" t="str">
        <f ca="1">IF(LEN($A36)&gt;0,IF(LEFT($A36,1)&lt;&gt;" ",SUMIFS(수입,관,$A36,회계장부!$A:$A,"&lt;"&amp;회계보고_시작일),SUMIFS(수입,항목,TRIM($A36),회계장부!$A:$A,"&lt;"&amp;회계보고_시작일)),"")</f>
        <v/>
      </c>
      <c r="D36" s="227" t="str">
        <f ca="1">IF(LEN($A36)&gt;0,IF(LEFT($A36,1)&lt;&gt;" ",SUMIFS(수입,관,$A36,회계장부!$A:$A,"&gt;="&amp;회계보고_시작일,회계장부!$A:$A,"&lt;="&amp;회계보고_종료일),SUMIFS(수입,항목,TRIM($A36),회계장부!$A:$A,"&gt;="&amp;회계보고_시작일,회계장부!$A:$A,"&lt;="&amp;회계보고_종료일)),"")</f>
        <v/>
      </c>
      <c r="E36" s="235" t="str">
        <f t="shared" ca="1" si="2"/>
        <v/>
      </c>
      <c r="F36" s="216" t="str">
        <f ca="1">IFERROR(INDEX(보고서배열!$G:$G,MATCH(ROW(F36),보고서배열!$F:$F,0),1),IFERROR(INDEX(보고서배열!$I:$I,MATCH(ROW(F36),보고서배열!$H:$H,0),1),""))</f>
        <v>시상_교사훈련</v>
      </c>
      <c r="G36" s="232"/>
      <c r="H36" s="233">
        <f ca="1">IF(LEN($F36)&gt;0,IF(LEFT($F36,1)&lt;&gt;" ",SUMIFS(지출,관,$F36,회계장부!$A:$A,"&lt;"&amp;회계보고_시작일),SUMIFS(지출,항목,TRIM($F36),회계장부!$A:$A,"&lt;"&amp;회계보고_시작일)),"")</f>
        <v>0</v>
      </c>
      <c r="I36" s="233">
        <f ca="1">IF(LEN($F36)&gt;0,IF(LEFT($F36,1)&lt;&gt;" ",SUMIFS(지출,관,$F36,회계장부!$A:$A,"&gt;="&amp;회계보고_시작일,회계장부!$A:$A,"&lt;="&amp;회계보고_종료일),SUMIFS(지출,항목,TRIM($F36),회계장부!$A:$A,"&gt;="&amp;회계보고_시작일,회계장부!$A:$A,"&lt;="&amp;회계보고_종료일)),"")</f>
        <v>0</v>
      </c>
      <c r="J36" s="236">
        <f t="shared" ca="1" si="4"/>
        <v>0</v>
      </c>
      <c r="O36" s="1">
        <f t="shared" ca="1" si="0"/>
        <v>7</v>
      </c>
    </row>
    <row r="37" spans="1:15" ht="18" thickBot="1">
      <c r="A37" s="215" t="str">
        <f ca="1">IFERROR(INDEX(보고서배열!$C:$C,MATCH(ROW(A37),보고서배열!$B:$B,0),1),IFERROR(INDEX(보고서배열!$E:$E,MATCH(ROW(A37),보고서배열!$D:$D,0),1),""))</f>
        <v/>
      </c>
      <c r="B37" s="226"/>
      <c r="C37" s="227" t="str">
        <f ca="1">IF(LEN($A37)&gt;0,IF(LEFT($A37,1)&lt;&gt;" ",SUMIFS(수입,관,$A37,회계장부!$A:$A,"&lt;"&amp;회계보고_시작일),SUMIFS(수입,항목,TRIM($A37),회계장부!$A:$A,"&lt;"&amp;회계보고_시작일)),"")</f>
        <v/>
      </c>
      <c r="D37" s="227" t="str">
        <f ca="1">IF(LEN($A37)&gt;0,IF(LEFT($A37,1)&lt;&gt;" ",SUMIFS(수입,관,$A37,회계장부!$A:$A,"&gt;="&amp;회계보고_시작일,회계장부!$A:$A,"&lt;="&amp;회계보고_종료일),SUMIFS(수입,항목,TRIM($A37),회계장부!$A:$A,"&gt;="&amp;회계보고_시작일,회계장부!$A:$A,"&lt;="&amp;회계보고_종료일)),"")</f>
        <v/>
      </c>
      <c r="E37" s="235" t="str">
        <f t="shared" ca="1" si="2"/>
        <v/>
      </c>
      <c r="F37" s="216" t="str">
        <f ca="1">IFERROR(INDEX(보고서배열!$G:$G,MATCH(ROW(F37),보고서배열!$F:$F,0),1),IFERROR(INDEX(보고서배열!$I:$I,MATCH(ROW(F37),보고서배열!$H:$H,0),1),""))</f>
        <v xml:space="preserve">  시상</v>
      </c>
      <c r="G37" s="232"/>
      <c r="H37" s="233">
        <f ca="1">IF(LEN($F37)&gt;0,IF(LEFT($F37,1)&lt;&gt;" ",SUMIFS(지출,관,$F37,회계장부!$A:$A,"&lt;"&amp;회계보고_시작일),SUMIFS(지출,항목,TRIM($F37),회계장부!$A:$A,"&lt;"&amp;회계보고_시작일)),"")</f>
        <v>0</v>
      </c>
      <c r="I37" s="233">
        <f ca="1">IF(LEN($F37)&gt;0,IF(LEFT($F37,1)&lt;&gt;" ",SUMIFS(지출,관,$F37,회계장부!$A:$A,"&gt;="&amp;회계보고_시작일,회계장부!$A:$A,"&lt;="&amp;회계보고_종료일),SUMIFS(지출,항목,TRIM($F37),회계장부!$A:$A,"&gt;="&amp;회계보고_시작일,회계장부!$A:$A,"&lt;="&amp;회계보고_종료일)),"")</f>
        <v>0</v>
      </c>
      <c r="J37" s="236">
        <f t="shared" ca="1" si="4"/>
        <v>0</v>
      </c>
      <c r="O37" s="1">
        <f t="shared" ca="1" si="0"/>
        <v>4</v>
      </c>
    </row>
    <row r="38" spans="1:15" ht="18" thickBot="1">
      <c r="A38" s="215" t="str">
        <f ca="1">IFERROR(INDEX(보고서배열!$C:$C,MATCH(ROW(A38),보고서배열!$B:$B,0),1),IFERROR(INDEX(보고서배열!$E:$E,MATCH(ROW(A38),보고서배열!$D:$D,0),1),""))</f>
        <v/>
      </c>
      <c r="B38" s="226"/>
      <c r="C38" s="227" t="str">
        <f ca="1">IF(LEN($A38)&gt;0,IF(LEFT($A38,1)&lt;&gt;" ",SUMIFS(수입,관,$A38,회계장부!$A:$A,"&lt;"&amp;회계보고_시작일),SUMIFS(수입,항목,TRIM($A38),회계장부!$A:$A,"&lt;"&amp;회계보고_시작일)),"")</f>
        <v/>
      </c>
      <c r="D38" s="227" t="str">
        <f ca="1">IF(LEN($A38)&gt;0,IF(LEFT($A38,1)&lt;&gt;" ",SUMIFS(수입,관,$A38,회계장부!$A:$A,"&gt;="&amp;회계보고_시작일,회계장부!$A:$A,"&lt;="&amp;회계보고_종료일),SUMIFS(수입,항목,TRIM($A38),회계장부!$A:$A,"&gt;="&amp;회계보고_시작일,회계장부!$A:$A,"&lt;="&amp;회계보고_종료일)),"")</f>
        <v/>
      </c>
      <c r="E38" s="235" t="str">
        <f t="shared" ca="1" si="2"/>
        <v/>
      </c>
      <c r="F38" s="216" t="str">
        <f ca="1">IFERROR(INDEX(보고서배열!$G:$G,MATCH(ROW(F38),보고서배열!$F:$F,0),1),IFERROR(INDEX(보고서배열!$I:$I,MATCH(ROW(F38),보고서배열!$H:$H,0),1),""))</f>
        <v xml:space="preserve">  교사양육</v>
      </c>
      <c r="G38" s="232"/>
      <c r="H38" s="233">
        <f ca="1">IF(LEN($F38)&gt;0,IF(LEFT($F38,1)&lt;&gt;" ",SUMIFS(지출,관,$F38,회계장부!$A:$A,"&lt;"&amp;회계보고_시작일),SUMIFS(지출,항목,TRIM($F38),회계장부!$A:$A,"&lt;"&amp;회계보고_시작일)),"")</f>
        <v>0</v>
      </c>
      <c r="I38" s="233">
        <f ca="1">IF(LEN($F38)&gt;0,IF(LEFT($F38,1)&lt;&gt;" ",SUMIFS(지출,관,$F38,회계장부!$A:$A,"&gt;="&amp;회계보고_시작일,회계장부!$A:$A,"&lt;="&amp;회계보고_종료일),SUMIFS(지출,항목,TRIM($F38),회계장부!$A:$A,"&gt;="&amp;회계보고_시작일,회계장부!$A:$A,"&lt;="&amp;회계보고_종료일)),"")</f>
        <v>0</v>
      </c>
      <c r="J38" s="236">
        <f t="shared" ca="1" si="4"/>
        <v>0</v>
      </c>
      <c r="O38" s="1">
        <f t="shared" ca="1" si="0"/>
        <v>6</v>
      </c>
    </row>
    <row r="39" spans="1:15" ht="18" thickBot="1">
      <c r="A39" s="215" t="str">
        <f ca="1">IFERROR(INDEX(보고서배열!$C:$C,MATCH(ROW(A39),보고서배열!$B:$B,0),1),IFERROR(INDEX(보고서배열!$E:$E,MATCH(ROW(A39),보고서배열!$D:$D,0),1),""))</f>
        <v/>
      </c>
      <c r="B39" s="226"/>
      <c r="C39" s="227" t="str">
        <f ca="1">IF(LEN($A39)&gt;0,IF(LEFT($A39,1)&lt;&gt;" ",SUMIFS(수입,관,$A39,회계장부!$A:$A,"&lt;"&amp;회계보고_시작일),SUMIFS(수입,항목,TRIM($A39),회계장부!$A:$A,"&lt;"&amp;회계보고_시작일)),"")</f>
        <v/>
      </c>
      <c r="D39" s="227" t="str">
        <f ca="1">IF(LEN($A39)&gt;0,IF(LEFT($A39,1)&lt;&gt;" ",SUMIFS(수입,관,$A39,회계장부!$A:$A,"&gt;="&amp;회계보고_시작일,회계장부!$A:$A,"&lt;="&amp;회계보고_종료일),SUMIFS(수입,항목,TRIM($A39),회계장부!$A:$A,"&gt;="&amp;회계보고_시작일,회계장부!$A:$A,"&lt;="&amp;회계보고_종료일)),"")</f>
        <v/>
      </c>
      <c r="E39" s="235" t="str">
        <f t="shared" ca="1" si="2"/>
        <v/>
      </c>
      <c r="F39" s="216" t="str">
        <f ca="1">IFERROR(INDEX(보고서배열!$G:$G,MATCH(ROW(F39),보고서배열!$F:$F,0),1),IFERROR(INDEX(보고서배열!$I:$I,MATCH(ROW(F39),보고서배열!$H:$H,0),1),""))</f>
        <v>기타</v>
      </c>
      <c r="G39" s="232"/>
      <c r="H39" s="233">
        <f ca="1">IF(LEN($F39)&gt;0,IF(LEFT($F39,1)&lt;&gt;" ",SUMIFS(지출,관,$F39,회계장부!$A:$A,"&lt;"&amp;회계보고_시작일),SUMIFS(지출,항목,TRIM($F39),회계장부!$A:$A,"&lt;"&amp;회계보고_시작일)),"")</f>
        <v>0</v>
      </c>
      <c r="I39" s="233">
        <f ca="1">IF(LEN($F39)&gt;0,IF(LEFT($F39,1)&lt;&gt;" ",SUMIFS(지출,관,$F39,회계장부!$A:$A,"&gt;="&amp;회계보고_시작일,회계장부!$A:$A,"&lt;="&amp;회계보고_종료일),SUMIFS(지출,항목,TRIM($F39),회계장부!$A:$A,"&gt;="&amp;회계보고_시작일,회계장부!$A:$A,"&lt;="&amp;회계보고_종료일)),"")</f>
        <v>0</v>
      </c>
      <c r="J39" s="236">
        <f t="shared" ca="1" si="4"/>
        <v>0</v>
      </c>
      <c r="O39" s="1">
        <f t="shared" ca="1" si="0"/>
        <v>2</v>
      </c>
    </row>
    <row r="40" spans="1:15" ht="18" thickBot="1">
      <c r="A40" s="215" t="str">
        <f ca="1">IFERROR(INDEX(보고서배열!$C:$C,MATCH(ROW(A40),보고서배열!$B:$B,0),1),IFERROR(INDEX(보고서배열!$E:$E,MATCH(ROW(A40),보고서배열!$D:$D,0),1),""))</f>
        <v/>
      </c>
      <c r="B40" s="226"/>
      <c r="C40" s="227" t="str">
        <f ca="1">IF(LEN($A40)&gt;0,IF(LEFT($A40,1)&lt;&gt;" ",SUMIFS(수입,관,$A40,회계장부!$A:$A,"&lt;"&amp;회계보고_시작일),SUMIFS(수입,항목,TRIM($A40),회계장부!$A:$A,"&lt;"&amp;회계보고_시작일)),"")</f>
        <v/>
      </c>
      <c r="D40" s="227" t="str">
        <f ca="1">IF(LEN($A40)&gt;0,IF(LEFT($A40,1)&lt;&gt;" ",SUMIFS(수입,관,$A40,회계장부!$A:$A,"&gt;="&amp;회계보고_시작일,회계장부!$A:$A,"&lt;="&amp;회계보고_종료일),SUMIFS(수입,항목,TRIM($A40),회계장부!$A:$A,"&gt;="&amp;회계보고_시작일,회계장부!$A:$A,"&lt;="&amp;회계보고_종료일)),"")</f>
        <v/>
      </c>
      <c r="E40" s="235" t="str">
        <f t="shared" ca="1" si="2"/>
        <v/>
      </c>
      <c r="F40" s="216" t="str">
        <f ca="1">IFERROR(INDEX(보고서배열!$G:$G,MATCH(ROW(F40),보고서배열!$F:$F,0),1),IFERROR(INDEX(보고서배열!$I:$I,MATCH(ROW(F40),보고서배열!$H:$H,0),1),""))</f>
        <v xml:space="preserve">  도서구입</v>
      </c>
      <c r="G40" s="232"/>
      <c r="H40" s="233">
        <f ca="1">IF(LEN($F40)&gt;0,IF(LEFT($F40,1)&lt;&gt;" ",SUMIFS(지출,관,$F40,회계장부!$A:$A,"&lt;"&amp;회계보고_시작일),SUMIFS(지출,항목,TRIM($F40),회계장부!$A:$A,"&lt;"&amp;회계보고_시작일)),"")</f>
        <v>0</v>
      </c>
      <c r="I40" s="233">
        <f ca="1">IF(LEN($F40)&gt;0,IF(LEFT($F40,1)&lt;&gt;" ",SUMIFS(지출,관,$F40,회계장부!$A:$A,"&gt;="&amp;회계보고_시작일,회계장부!$A:$A,"&lt;="&amp;회계보고_종료일),SUMIFS(지출,항목,TRIM($F40),회계장부!$A:$A,"&gt;="&amp;회계보고_시작일,회계장부!$A:$A,"&lt;="&amp;회계보고_종료일)),"")</f>
        <v>0</v>
      </c>
      <c r="J40" s="236">
        <f t="shared" ca="1" si="4"/>
        <v>0</v>
      </c>
      <c r="O40" s="1">
        <f t="shared" ca="1" si="0"/>
        <v>6</v>
      </c>
    </row>
    <row r="41" spans="1:15" ht="18" thickBot="1">
      <c r="A41" s="215" t="str">
        <f ca="1">IFERROR(INDEX(보고서배열!$C:$C,MATCH(ROW(A41),보고서배열!$B:$B,0),1),IFERROR(INDEX(보고서배열!$E:$E,MATCH(ROW(A41),보고서배열!$D:$D,0),1),""))</f>
        <v/>
      </c>
      <c r="B41" s="226"/>
      <c r="C41" s="227" t="str">
        <f ca="1">IF(LEN($A41)&gt;0,IF(LEFT($A41,1)&lt;&gt;" ",SUMIFS(수입,관,$A41,회계장부!$A:$A,"&lt;"&amp;회계보고_시작일),SUMIFS(수입,항목,TRIM($A41),회계장부!$A:$A,"&lt;"&amp;회계보고_시작일)),"")</f>
        <v/>
      </c>
      <c r="D41" s="227" t="str">
        <f ca="1">IF(LEN($A41)&gt;0,IF(LEFT($A41,1)&lt;&gt;" ",SUMIFS(수입,관,$A41,회계장부!$A:$A,"&gt;="&amp;회계보고_시작일,회계장부!$A:$A,"&lt;="&amp;회계보고_종료일),SUMIFS(수입,항목,TRIM($A41),회계장부!$A:$A,"&gt;="&amp;회계보고_시작일,회계장부!$A:$A,"&lt;="&amp;회계보고_종료일)),"")</f>
        <v/>
      </c>
      <c r="E41" s="235" t="str">
        <f t="shared" ca="1" si="2"/>
        <v/>
      </c>
      <c r="F41" s="216" t="str">
        <f ca="1">IFERROR(INDEX(보고서배열!$G:$G,MATCH(ROW(F41),보고서배열!$F:$F,0),1),IFERROR(INDEX(보고서배열!$I:$I,MATCH(ROW(F41),보고서배열!$H:$H,0),1),""))</f>
        <v xml:space="preserve">  잡화</v>
      </c>
      <c r="G41" s="232"/>
      <c r="H41" s="233">
        <f ca="1">IF(LEN($F41)&gt;0,IF(LEFT($F41,1)&lt;&gt;" ",SUMIFS(지출,관,$F41,회계장부!$A:$A,"&lt;"&amp;회계보고_시작일),SUMIFS(지출,항목,TRIM($F41),회계장부!$A:$A,"&lt;"&amp;회계보고_시작일)),"")</f>
        <v>0</v>
      </c>
      <c r="I41" s="233">
        <f ca="1">IF(LEN($F41)&gt;0,IF(LEFT($F41,1)&lt;&gt;" ",SUMIFS(지출,관,$F41,회계장부!$A:$A,"&gt;="&amp;회계보고_시작일,회계장부!$A:$A,"&lt;="&amp;회계보고_종료일),SUMIFS(지출,항목,TRIM($F41),회계장부!$A:$A,"&gt;="&amp;회계보고_시작일,회계장부!$A:$A,"&lt;="&amp;회계보고_종료일)),"")</f>
        <v>0</v>
      </c>
      <c r="J41" s="236">
        <f t="shared" ca="1" si="4"/>
        <v>0</v>
      </c>
      <c r="O41" s="1">
        <f t="shared" ca="1" si="0"/>
        <v>4</v>
      </c>
    </row>
    <row r="42" spans="1:15" ht="18" thickBot="1">
      <c r="A42" s="215" t="str">
        <f ca="1">IFERROR(INDEX(보고서배열!$C:$C,MATCH(ROW(A42),보고서배열!$B:$B,0),1),IFERROR(INDEX(보고서배열!$E:$E,MATCH(ROW(A42),보고서배열!$D:$D,0),1),""))</f>
        <v/>
      </c>
      <c r="B42" s="226"/>
      <c r="C42" s="227" t="str">
        <f ca="1">IF(LEN($A42)&gt;0,IF(LEFT($A42,1)&lt;&gt;" ",SUMIFS(수입,관,$A42,회계장부!$A:$A,"&lt;"&amp;회계보고_시작일),SUMIFS(수입,항목,TRIM($A42),회계장부!$A:$A,"&lt;"&amp;회계보고_시작일)),"")</f>
        <v/>
      </c>
      <c r="D42" s="227" t="str">
        <f ca="1">IF(LEN($A42)&gt;0,IF(LEFT($A42,1)&lt;&gt;" ",SUMIFS(수입,관,$A42,회계장부!$A:$A,"&gt;="&amp;회계보고_시작일,회계장부!$A:$A,"&lt;="&amp;회계보고_종료일),SUMIFS(수입,항목,TRIM($A42),회계장부!$A:$A,"&gt;="&amp;회계보고_시작일,회계장부!$A:$A,"&lt;="&amp;회계보고_종료일)),"")</f>
        <v/>
      </c>
      <c r="E42" s="235" t="str">
        <f t="shared" ca="1" si="2"/>
        <v/>
      </c>
      <c r="F42" s="216" t="str">
        <f ca="1">IFERROR(INDEX(보고서배열!$G:$G,MATCH(ROW(F42),보고서배열!$F:$F,0),1),IFERROR(INDEX(보고서배열!$I:$I,MATCH(ROW(F42),보고서배열!$H:$H,0),1),""))</f>
        <v xml:space="preserve">  비품구입</v>
      </c>
      <c r="G42" s="232"/>
      <c r="H42" s="233">
        <f ca="1">IF(LEN($F42)&gt;0,IF(LEFT($F42,1)&lt;&gt;" ",SUMIFS(지출,관,$F42,회계장부!$A:$A,"&lt;"&amp;회계보고_시작일),SUMIFS(지출,항목,TRIM($F42),회계장부!$A:$A,"&lt;"&amp;회계보고_시작일)),"")</f>
        <v>0</v>
      </c>
      <c r="I42" s="233">
        <f ca="1">IF(LEN($F42)&gt;0,IF(LEFT($F42,1)&lt;&gt;" ",SUMIFS(지출,관,$F42,회계장부!$A:$A,"&gt;="&amp;회계보고_시작일,회계장부!$A:$A,"&lt;="&amp;회계보고_종료일),SUMIFS(지출,항목,TRIM($F42),회계장부!$A:$A,"&gt;="&amp;회계보고_시작일,회계장부!$A:$A,"&lt;="&amp;회계보고_종료일)),"")</f>
        <v>0</v>
      </c>
      <c r="J42" s="236">
        <f t="shared" ca="1" si="4"/>
        <v>0</v>
      </c>
      <c r="O42" s="1">
        <f t="shared" ca="1" si="0"/>
        <v>6</v>
      </c>
    </row>
    <row r="43" spans="1:15" ht="18" thickBot="1">
      <c r="A43" s="215" t="str">
        <f ca="1">IFERROR(INDEX(보고서배열!$C:$C,MATCH(ROW(A43),보고서배열!$B:$B,0),1),IFERROR(INDEX(보고서배열!$E:$E,MATCH(ROW(A43),보고서배열!$D:$D,0),1),""))</f>
        <v/>
      </c>
      <c r="B43" s="226"/>
      <c r="C43" s="227" t="str">
        <f ca="1">IF(LEN($A43)&gt;0,IF(LEFT($A43,1)&lt;&gt;" ",SUMIFS(수입,관,$A43,회계장부!$A:$A,"&lt;"&amp;회계보고_시작일),SUMIFS(수입,항목,TRIM($A43),회계장부!$A:$A,"&lt;"&amp;회계보고_시작일)),"")</f>
        <v/>
      </c>
      <c r="D43" s="227" t="str">
        <f ca="1">IF(LEN($A43)&gt;0,IF(LEFT($A43,1)&lt;&gt;" ",SUMIFS(수입,관,$A43,회계장부!$A:$A,"&gt;="&amp;회계보고_시작일,회계장부!$A:$A,"&lt;="&amp;회계보고_종료일),SUMIFS(수입,항목,TRIM($A43),회계장부!$A:$A,"&gt;="&amp;회계보고_시작일,회계장부!$A:$A,"&lt;="&amp;회계보고_종료일)),"")</f>
        <v/>
      </c>
      <c r="E43" s="235" t="str">
        <f t="shared" ca="1" si="2"/>
        <v/>
      </c>
      <c r="F43" s="216" t="str">
        <f ca="1">IFERROR(INDEX(보고서배열!$G:$G,MATCH(ROW(F43),보고서배열!$F:$F,0),1),IFERROR(INDEX(보고서배열!$I:$I,MATCH(ROW(F43),보고서배열!$H:$H,0),1),""))</f>
        <v xml:space="preserve">  기타</v>
      </c>
      <c r="G43" s="232"/>
      <c r="H43" s="233">
        <f ca="1">IF(LEN($F43)&gt;0,IF(LEFT($F43,1)&lt;&gt;" ",SUMIFS(지출,관,$F43,회계장부!$A:$A,"&lt;"&amp;회계보고_시작일),SUMIFS(지출,항목,TRIM($F43),회계장부!$A:$A,"&lt;"&amp;회계보고_시작일)),"")</f>
        <v>0</v>
      </c>
      <c r="I43" s="233">
        <f ca="1">IF(LEN($F43)&gt;0,IF(LEFT($F43,1)&lt;&gt;" ",SUMIFS(지출,관,$F43,회계장부!$A:$A,"&gt;="&amp;회계보고_시작일,회계장부!$A:$A,"&lt;="&amp;회계보고_종료일),SUMIFS(지출,항목,TRIM($F43),회계장부!$A:$A,"&gt;="&amp;회계보고_시작일,회계장부!$A:$A,"&lt;="&amp;회계보고_종료일)),"")</f>
        <v>0</v>
      </c>
      <c r="J43" s="236">
        <f t="shared" ca="1" si="4"/>
        <v>0</v>
      </c>
      <c r="O43" s="1">
        <f t="shared" ca="1" si="0"/>
        <v>4</v>
      </c>
    </row>
    <row r="44" spans="1:15" ht="18" thickBot="1">
      <c r="A44" s="215" t="str">
        <f ca="1">IFERROR(INDEX(보고서배열!$C:$C,MATCH(ROW(A44),보고서배열!$B:$B,0),1),IFERROR(INDEX(보고서배열!$E:$E,MATCH(ROW(A44),보고서배열!$D:$D,0),1),""))</f>
        <v/>
      </c>
      <c r="B44" s="226"/>
      <c r="C44" s="227" t="str">
        <f ca="1">IF(LEN($A44)&gt;0,IF(LEFT($A44,1)&lt;&gt;" ",SUMIFS(수입,관,$A44,회계장부!$A:$A,"&lt;"&amp;회계보고_시작일),SUMIFS(수입,항목,TRIM($A44),회계장부!$A:$A,"&lt;"&amp;회계보고_시작일)),"")</f>
        <v/>
      </c>
      <c r="D44" s="227" t="str">
        <f ca="1">IF(LEN($A44)&gt;0,IF(LEFT($A44,1)&lt;&gt;" ",SUMIFS(수입,관,$A44,회계장부!$A:$A,"&gt;="&amp;회계보고_시작일,회계장부!$A:$A,"&lt;="&amp;회계보고_종료일),SUMIFS(수입,항목,TRIM($A44),회계장부!$A:$A,"&gt;="&amp;회계보고_시작일,회계장부!$A:$A,"&lt;="&amp;회계보고_종료일)),"")</f>
        <v/>
      </c>
      <c r="E44" s="235" t="str">
        <f t="shared" ca="1" si="2"/>
        <v/>
      </c>
      <c r="F44" s="216" t="str">
        <f ca="1">IFERROR(INDEX(보고서배열!$G:$G,MATCH(ROW(F44),보고서배열!$F:$F,0),1),IFERROR(INDEX(보고서배열!$I:$I,MATCH(ROW(F44),보고서배열!$H:$H,0),1),""))</f>
        <v/>
      </c>
      <c r="G44" s="232"/>
      <c r="H44" s="233" t="str">
        <f ca="1">IF(LEN($F44)&gt;0,IF(LEFT($F44,1)&lt;&gt;" ",SUMIFS(지출,관,$F44,회계장부!$A:$A,"&lt;"&amp;회계보고_시작일),SUMIFS(지출,항목,TRIM($F44),회계장부!$A:$A,"&lt;"&amp;회계보고_시작일)),"")</f>
        <v/>
      </c>
      <c r="I44" s="233" t="str">
        <f ca="1">IF(LEN($F44)&gt;0,IF(LEFT($F44,1)&lt;&gt;" ",SUMIFS(지출,관,$F44,회계장부!$A:$A,"&gt;="&amp;회계보고_시작일,회계장부!$A:$A,"&lt;="&amp;회계보고_종료일),SUMIFS(지출,항목,TRIM($F44),회계장부!$A:$A,"&gt;="&amp;회계보고_시작일,회계장부!$A:$A,"&lt;="&amp;회계보고_종료일)),"")</f>
        <v/>
      </c>
      <c r="J44" s="236" t="str">
        <f t="shared" ca="1" si="4"/>
        <v/>
      </c>
      <c r="O44" s="1">
        <f t="shared" ca="1" si="0"/>
        <v>0</v>
      </c>
    </row>
    <row r="45" spans="1:15" ht="18" thickBot="1">
      <c r="A45" s="215" t="str">
        <f ca="1">IFERROR(INDEX(보고서배열!$C:$C,MATCH(ROW(A45),보고서배열!$B:$B,0),1),IFERROR(INDEX(보고서배열!$E:$E,MATCH(ROW(A45),보고서배열!$D:$D,0),1),""))</f>
        <v/>
      </c>
      <c r="B45" s="226"/>
      <c r="C45" s="227" t="str">
        <f ca="1">IF(LEN($A45)&gt;0,IF(LEFT($A45,1)&lt;&gt;" ",SUMIFS(수입,관,$A45,회계장부!$A:$A,"&lt;"&amp;회계보고_시작일),SUMIFS(수입,항목,TRIM($A45),회계장부!$A:$A,"&lt;"&amp;회계보고_시작일)),"")</f>
        <v/>
      </c>
      <c r="D45" s="227" t="str">
        <f ca="1">IF(LEN($A45)&gt;0,IF(LEFT($A45,1)&lt;&gt;" ",SUMIFS(수입,관,$A45,회계장부!$A:$A,"&gt;="&amp;회계보고_시작일,회계장부!$A:$A,"&lt;="&amp;회계보고_종료일),SUMIFS(수입,항목,TRIM($A45),회계장부!$A:$A,"&gt;="&amp;회계보고_시작일,회계장부!$A:$A,"&lt;="&amp;회계보고_종료일)),"")</f>
        <v/>
      </c>
      <c r="E45" s="235" t="str">
        <f t="shared" ca="1" si="2"/>
        <v/>
      </c>
      <c r="F45" s="216" t="str">
        <f ca="1">IFERROR(INDEX(보고서배열!$G:$G,MATCH(ROW(F45),보고서배열!$F:$F,0),1),IFERROR(INDEX(보고서배열!$I:$I,MATCH(ROW(F45),보고서배열!$H:$H,0),1),""))</f>
        <v/>
      </c>
      <c r="G45" s="232"/>
      <c r="H45" s="233" t="str">
        <f ca="1">IF(LEN($F45)&gt;0,IF(LEFT($F45,1)&lt;&gt;" ",SUMIFS(지출,관,$F45,회계장부!$A:$A,"&lt;"&amp;회계보고_시작일),SUMIFS(지출,항목,TRIM($F45),회계장부!$A:$A,"&lt;"&amp;회계보고_시작일)),"")</f>
        <v/>
      </c>
      <c r="I45" s="233" t="str">
        <f ca="1">IF(LEN($F45)&gt;0,IF(LEFT($F45,1)&lt;&gt;" ",SUMIFS(지출,관,$F45,회계장부!$A:$A,"&gt;="&amp;회계보고_시작일,회계장부!$A:$A,"&lt;="&amp;회계보고_종료일),SUMIFS(지출,항목,TRIM($F45),회계장부!$A:$A,"&gt;="&amp;회계보고_시작일,회계장부!$A:$A,"&lt;="&amp;회계보고_종료일)),"")</f>
        <v/>
      </c>
      <c r="J45" s="236" t="str">
        <f t="shared" ca="1" si="4"/>
        <v/>
      </c>
      <c r="O45" s="1">
        <f t="shared" ca="1" si="0"/>
        <v>0</v>
      </c>
    </row>
    <row r="46" spans="1:15" ht="18" thickBot="1">
      <c r="A46" s="215" t="str">
        <f ca="1">IFERROR(INDEX(보고서배열!$C:$C,MATCH(ROW(A46),보고서배열!$B:$B,0),1),IFERROR(INDEX(보고서배열!$E:$E,MATCH(ROW(A46),보고서배열!$D:$D,0),1),""))</f>
        <v/>
      </c>
      <c r="B46" s="226"/>
      <c r="C46" s="227" t="str">
        <f ca="1">IF(LEN($A46)&gt;0,IF(LEFT($A46,1)&lt;&gt;" ",SUMIFS(수입,관,$A46,회계장부!$A:$A,"&lt;"&amp;회계보고_시작일),SUMIFS(수입,항목,TRIM($A46),회계장부!$A:$A,"&lt;"&amp;회계보고_시작일)),"")</f>
        <v/>
      </c>
      <c r="D46" s="227" t="str">
        <f ca="1">IF(LEN($A46)&gt;0,IF(LEFT($A46,1)&lt;&gt;" ",SUMIFS(수입,관,$A46,회계장부!$A:$A,"&gt;="&amp;회계보고_시작일,회계장부!$A:$A,"&lt;="&amp;회계보고_종료일),SUMIFS(수입,항목,TRIM($A46),회계장부!$A:$A,"&gt;="&amp;회계보고_시작일,회계장부!$A:$A,"&lt;="&amp;회계보고_종료일)),"")</f>
        <v/>
      </c>
      <c r="E46" s="235" t="str">
        <f t="shared" ca="1" si="2"/>
        <v/>
      </c>
      <c r="F46" s="216" t="str">
        <f ca="1">IFERROR(INDEX(보고서배열!$G:$G,MATCH(ROW(F46),보고서배열!$F:$F,0),1),IFERROR(INDEX(보고서배열!$I:$I,MATCH(ROW(F46),보고서배열!$H:$H,0),1),""))</f>
        <v/>
      </c>
      <c r="G46" s="232"/>
      <c r="H46" s="233" t="str">
        <f ca="1">IF(LEN($F46)&gt;0,IF(LEFT($F46,1)&lt;&gt;" ",SUMIFS(지출,관,$F46,회계장부!$A:$A,"&lt;"&amp;회계보고_시작일),SUMIFS(지출,항목,TRIM($F46),회계장부!$A:$A,"&lt;"&amp;회계보고_시작일)),"")</f>
        <v/>
      </c>
      <c r="I46" s="233" t="str">
        <f ca="1">IF(LEN($F46)&gt;0,IF(LEFT($F46,1)&lt;&gt;" ",SUMIFS(지출,관,$F46,회계장부!$A:$A,"&gt;="&amp;회계보고_시작일,회계장부!$A:$A,"&lt;="&amp;회계보고_종료일),SUMIFS(지출,항목,TRIM($F46),회계장부!$A:$A,"&gt;="&amp;회계보고_시작일,회계장부!$A:$A,"&lt;="&amp;회계보고_종료일)),"")</f>
        <v/>
      </c>
      <c r="J46" s="236" t="str">
        <f t="shared" ca="1" si="4"/>
        <v/>
      </c>
      <c r="O46" s="1">
        <f t="shared" ca="1" si="0"/>
        <v>0</v>
      </c>
    </row>
    <row r="47" spans="1:15" ht="18" thickBot="1">
      <c r="A47" s="215" t="str">
        <f ca="1">IFERROR(INDEX(보고서배열!$C:$C,MATCH(ROW(A47),보고서배열!$B:$B,0),1),IFERROR(INDEX(보고서배열!$E:$E,MATCH(ROW(A47),보고서배열!$D:$D,0),1),""))</f>
        <v/>
      </c>
      <c r="B47" s="226"/>
      <c r="C47" s="227" t="str">
        <f ca="1">IF(LEN($A47)&gt;0,IF(LEFT($A47,1)&lt;&gt;" ",SUMIFS(수입,관,$A47,회계장부!$A:$A,"&lt;"&amp;회계보고_시작일),SUMIFS(수입,항목,TRIM($A47),회계장부!$A:$A,"&lt;"&amp;회계보고_시작일)),"")</f>
        <v/>
      </c>
      <c r="D47" s="227" t="str">
        <f ca="1">IF(LEN($A47)&gt;0,IF(LEFT($A47,1)&lt;&gt;" ",SUMIFS(수입,관,$A47,회계장부!$A:$A,"&gt;="&amp;회계보고_시작일,회계장부!$A:$A,"&lt;="&amp;회계보고_종료일),SUMIFS(수입,항목,TRIM($A47),회계장부!$A:$A,"&gt;="&amp;회계보고_시작일,회계장부!$A:$A,"&lt;="&amp;회계보고_종료일)),"")</f>
        <v/>
      </c>
      <c r="E47" s="235" t="str">
        <f t="shared" ca="1" si="2"/>
        <v/>
      </c>
      <c r="F47" s="216" t="str">
        <f ca="1">IFERROR(INDEX(보고서배열!$G:$G,MATCH(ROW(F47),보고서배열!$F:$F,0),1),IFERROR(INDEX(보고서배열!$I:$I,MATCH(ROW(F47),보고서배열!$H:$H,0),1),""))</f>
        <v/>
      </c>
      <c r="G47" s="232"/>
      <c r="H47" s="233" t="str">
        <f ca="1">IF(LEN($F47)&gt;0,IF(LEFT($F47,1)&lt;&gt;" ",SUMIFS(지출,관,$F47,회계장부!$A:$A,"&lt;"&amp;회계보고_시작일),SUMIFS(지출,항목,TRIM($F47),회계장부!$A:$A,"&lt;"&amp;회계보고_시작일)),"")</f>
        <v/>
      </c>
      <c r="I47" s="233" t="str">
        <f ca="1">IF(LEN($F47)&gt;0,IF(LEFT($F47,1)&lt;&gt;" ",SUMIFS(지출,관,$F47,회계장부!$A:$A,"&gt;="&amp;회계보고_시작일,회계장부!$A:$A,"&lt;="&amp;회계보고_종료일),SUMIFS(지출,항목,TRIM($F47),회계장부!$A:$A,"&gt;="&amp;회계보고_시작일,회계장부!$A:$A,"&lt;="&amp;회계보고_종료일)),"")</f>
        <v/>
      </c>
      <c r="J47" s="236" t="str">
        <f t="shared" ca="1" si="4"/>
        <v/>
      </c>
      <c r="O47" s="1">
        <f t="shared" ca="1" si="0"/>
        <v>0</v>
      </c>
    </row>
    <row r="48" spans="1:15" ht="18" thickBot="1">
      <c r="A48" s="215" t="str">
        <f ca="1">IFERROR(INDEX(보고서배열!$C:$C,MATCH(ROW(A48),보고서배열!$B:$B,0),1),IFERROR(INDEX(보고서배열!$E:$E,MATCH(ROW(A48),보고서배열!$D:$D,0),1),""))</f>
        <v/>
      </c>
      <c r="B48" s="226"/>
      <c r="C48" s="227" t="str">
        <f ca="1">IF(LEN($A48)&gt;0,IF(LEFT($A48,1)&lt;&gt;" ",SUMIFS(수입,관,$A48,회계장부!$A:$A,"&lt;"&amp;회계보고_시작일),SUMIFS(수입,항목,TRIM($A48),회계장부!$A:$A,"&lt;"&amp;회계보고_시작일)),"")</f>
        <v/>
      </c>
      <c r="D48" s="227" t="str">
        <f ca="1">IF(LEN($A48)&gt;0,IF(LEFT($A48,1)&lt;&gt;" ",SUMIFS(수입,관,$A48,회계장부!$A:$A,"&gt;="&amp;회계보고_시작일,회계장부!$A:$A,"&lt;="&amp;회계보고_종료일),SUMIFS(수입,항목,TRIM($A48),회계장부!$A:$A,"&gt;="&amp;회계보고_시작일,회계장부!$A:$A,"&lt;="&amp;회계보고_종료일)),"")</f>
        <v/>
      </c>
      <c r="E48" s="235" t="str">
        <f t="shared" ca="1" si="2"/>
        <v/>
      </c>
      <c r="F48" s="216" t="str">
        <f ca="1">IFERROR(INDEX(보고서배열!$G:$G,MATCH(ROW(F48),보고서배열!$F:$F,0),1),IFERROR(INDEX(보고서배열!$I:$I,MATCH(ROW(F48),보고서배열!$H:$H,0),1),""))</f>
        <v/>
      </c>
      <c r="G48" s="232"/>
      <c r="H48" s="233" t="str">
        <f ca="1">IF(LEN($F48)&gt;0,IF(LEFT($F48,1)&lt;&gt;" ",SUMIFS(지출,관,$F48,회계장부!$A:$A,"&lt;"&amp;회계보고_시작일),SUMIFS(지출,항목,TRIM($F48),회계장부!$A:$A,"&lt;"&amp;회계보고_시작일)),"")</f>
        <v/>
      </c>
      <c r="I48" s="233" t="str">
        <f ca="1">IF(LEN($F48)&gt;0,IF(LEFT($F48,1)&lt;&gt;" ",SUMIFS(지출,관,$F48,회계장부!$A:$A,"&gt;="&amp;회계보고_시작일,회계장부!$A:$A,"&lt;="&amp;회계보고_종료일),SUMIFS(지출,항목,TRIM($F48),회계장부!$A:$A,"&gt;="&amp;회계보고_시작일,회계장부!$A:$A,"&lt;="&amp;회계보고_종료일)),"")</f>
        <v/>
      </c>
      <c r="J48" s="236" t="str">
        <f t="shared" ca="1" si="4"/>
        <v/>
      </c>
      <c r="O48" s="1">
        <f t="shared" ca="1" si="0"/>
        <v>0</v>
      </c>
    </row>
    <row r="49" spans="1:15" ht="18" thickBot="1">
      <c r="A49" s="215" t="str">
        <f ca="1">IFERROR(INDEX(보고서배열!$C:$C,MATCH(ROW(A49),보고서배열!$B:$B,0),1),IFERROR(INDEX(보고서배열!$E:$E,MATCH(ROW(A49),보고서배열!$D:$D,0),1),""))</f>
        <v/>
      </c>
      <c r="B49" s="226"/>
      <c r="C49" s="227" t="str">
        <f ca="1">IF(LEN($A49)&gt;0,IF(LEFT($A49,1)&lt;&gt;" ",SUMIFS(수입,관,$A49,회계장부!$A:$A,"&lt;"&amp;회계보고_시작일),SUMIFS(수입,항목,TRIM($A49),회계장부!$A:$A,"&lt;"&amp;회계보고_시작일)),"")</f>
        <v/>
      </c>
      <c r="D49" s="227" t="str">
        <f ca="1">IF(LEN($A49)&gt;0,IF(LEFT($A49,1)&lt;&gt;" ",SUMIFS(수입,관,$A49,회계장부!$A:$A,"&gt;="&amp;회계보고_시작일,회계장부!$A:$A,"&lt;="&amp;회계보고_종료일),SUMIFS(수입,항목,TRIM($A49),회계장부!$A:$A,"&gt;="&amp;회계보고_시작일,회계장부!$A:$A,"&lt;="&amp;회계보고_종료일)),"")</f>
        <v/>
      </c>
      <c r="E49" s="235" t="str">
        <f t="shared" ca="1" si="2"/>
        <v/>
      </c>
      <c r="F49" s="216" t="str">
        <f ca="1">IFERROR(INDEX(보고서배열!$G:$G,MATCH(ROW(F49),보고서배열!$F:$F,0),1),IFERROR(INDEX(보고서배열!$I:$I,MATCH(ROW(F49),보고서배열!$H:$H,0),1),""))</f>
        <v/>
      </c>
      <c r="G49" s="232"/>
      <c r="H49" s="233" t="str">
        <f ca="1">IF(LEN($F49)&gt;0,IF(LEFT($F49,1)&lt;&gt;" ",SUMIFS(지출,관,$F49,회계장부!$A:$A,"&lt;"&amp;회계보고_시작일),SUMIFS(지출,항목,TRIM($F49),회계장부!$A:$A,"&lt;"&amp;회계보고_시작일)),"")</f>
        <v/>
      </c>
      <c r="I49" s="233" t="str">
        <f ca="1">IF(LEN($F49)&gt;0,IF(LEFT($F49,1)&lt;&gt;" ",SUMIFS(지출,관,$F49,회계장부!$A:$A,"&gt;="&amp;회계보고_시작일,회계장부!$A:$A,"&lt;="&amp;회계보고_종료일),SUMIFS(지출,항목,TRIM($F49),회계장부!$A:$A,"&gt;="&amp;회계보고_시작일,회계장부!$A:$A,"&lt;="&amp;회계보고_종료일)),"")</f>
        <v/>
      </c>
      <c r="J49" s="236" t="str">
        <f t="shared" ca="1" si="4"/>
        <v/>
      </c>
      <c r="O49" s="1">
        <f t="shared" ca="1" si="0"/>
        <v>0</v>
      </c>
    </row>
    <row r="50" spans="1:15" ht="18" thickBot="1">
      <c r="A50" s="215" t="str">
        <f ca="1">IFERROR(INDEX(보고서배열!$C:$C,MATCH(ROW(A50),보고서배열!$B:$B,0),1),IFERROR(INDEX(보고서배열!$E:$E,MATCH(ROW(A50),보고서배열!$D:$D,0),1),""))</f>
        <v/>
      </c>
      <c r="B50" s="226"/>
      <c r="C50" s="227" t="str">
        <f ca="1">IF(LEN($A50)&gt;0,IF(LEFT($A50,1)&lt;&gt;" ",SUMIFS(수입,관,$A50,회계장부!$A:$A,"&lt;"&amp;회계보고_시작일),SUMIFS(수입,항목,TRIM($A50),회계장부!$A:$A,"&lt;"&amp;회계보고_시작일)),"")</f>
        <v/>
      </c>
      <c r="D50" s="227" t="str">
        <f ca="1">IF(LEN($A50)&gt;0,IF(LEFT($A50,1)&lt;&gt;" ",SUMIFS(수입,관,$A50,회계장부!$A:$A,"&gt;="&amp;회계보고_시작일,회계장부!$A:$A,"&lt;="&amp;회계보고_종료일),SUMIFS(수입,항목,TRIM($A50),회계장부!$A:$A,"&gt;="&amp;회계보고_시작일,회계장부!$A:$A,"&lt;="&amp;회계보고_종료일)),"")</f>
        <v/>
      </c>
      <c r="E50" s="235" t="str">
        <f t="shared" ca="1" si="2"/>
        <v/>
      </c>
      <c r="F50" s="216" t="str">
        <f ca="1">IFERROR(INDEX(보고서배열!$G:$G,MATCH(ROW(F50),보고서배열!$F:$F,0),1),IFERROR(INDEX(보고서배열!$I:$I,MATCH(ROW(F50),보고서배열!$H:$H,0),1),""))</f>
        <v/>
      </c>
      <c r="G50" s="232"/>
      <c r="H50" s="233" t="str">
        <f ca="1">IF(LEN($F50)&gt;0,IF(LEFT($F50,1)&lt;&gt;" ",SUMIFS(지출,관,$F50,회계장부!$A:$A,"&lt;"&amp;회계보고_시작일),SUMIFS(지출,항목,TRIM($F50),회계장부!$A:$A,"&lt;"&amp;회계보고_시작일)),"")</f>
        <v/>
      </c>
      <c r="I50" s="233" t="str">
        <f ca="1">IF(LEN($F50)&gt;0,IF(LEFT($F50,1)&lt;&gt;" ",SUMIFS(지출,관,$F50,회계장부!$A:$A,"&gt;="&amp;회계보고_시작일,회계장부!$A:$A,"&lt;="&amp;회계보고_종료일),SUMIFS(지출,항목,TRIM($F50),회계장부!$A:$A,"&gt;="&amp;회계보고_시작일,회계장부!$A:$A,"&lt;="&amp;회계보고_종료일)),"")</f>
        <v/>
      </c>
      <c r="J50" s="236" t="str">
        <f t="shared" ca="1" si="4"/>
        <v/>
      </c>
      <c r="O50" s="1">
        <f t="shared" ca="1" si="0"/>
        <v>0</v>
      </c>
    </row>
    <row r="51" spans="1:15" ht="18" thickBot="1">
      <c r="A51" s="215" t="str">
        <f ca="1">IFERROR(INDEX(보고서배열!$C:$C,MATCH(ROW(A51),보고서배열!$B:$B,0),1),IFERROR(INDEX(보고서배열!$E:$E,MATCH(ROW(A51),보고서배열!$D:$D,0),1),""))</f>
        <v/>
      </c>
      <c r="B51" s="226"/>
      <c r="C51" s="227" t="str">
        <f ca="1">IF(LEN($A51)&gt;0,IF(LEFT($A51,1)&lt;&gt;" ",SUMIFS(수입,관,$A51,회계장부!$A:$A,"&lt;"&amp;회계보고_시작일),SUMIFS(수입,항목,TRIM($A51),회계장부!$A:$A,"&lt;"&amp;회계보고_시작일)),"")</f>
        <v/>
      </c>
      <c r="D51" s="227" t="str">
        <f ca="1">IF(LEN($A51)&gt;0,IF(LEFT($A51,1)&lt;&gt;" ",SUMIFS(수입,관,$A51,회계장부!$A:$A,"&gt;="&amp;회계보고_시작일,회계장부!$A:$A,"&lt;="&amp;회계보고_종료일),SUMIFS(수입,항목,TRIM($A51),회계장부!$A:$A,"&gt;="&amp;회계보고_시작일,회계장부!$A:$A,"&lt;="&amp;회계보고_종료일)),"")</f>
        <v/>
      </c>
      <c r="E51" s="235" t="str">
        <f t="shared" ca="1" si="2"/>
        <v/>
      </c>
      <c r="F51" s="216" t="str">
        <f ca="1">IFERROR(INDEX(보고서배열!$G:$G,MATCH(ROW(F51),보고서배열!$F:$F,0),1),IFERROR(INDEX(보고서배열!$I:$I,MATCH(ROW(F51),보고서배열!$H:$H,0),1),""))</f>
        <v/>
      </c>
      <c r="G51" s="232"/>
      <c r="H51" s="233" t="str">
        <f ca="1">IF(LEN($F51)&gt;0,IF(LEFT($F51,1)&lt;&gt;" ",SUMIFS(지출,관,$F51,회계장부!$A:$A,"&lt;"&amp;회계보고_시작일),SUMIFS(지출,항목,TRIM($F51),회계장부!$A:$A,"&lt;"&amp;회계보고_시작일)),"")</f>
        <v/>
      </c>
      <c r="I51" s="233" t="str">
        <f ca="1">IF(LEN($F51)&gt;0,IF(LEFT($F51,1)&lt;&gt;" ",SUMIFS(지출,관,$F51,회계장부!$A:$A,"&gt;="&amp;회계보고_시작일,회계장부!$A:$A,"&lt;="&amp;회계보고_종료일),SUMIFS(지출,항목,TRIM($F51),회계장부!$A:$A,"&gt;="&amp;회계보고_시작일,회계장부!$A:$A,"&lt;="&amp;회계보고_종료일)),"")</f>
        <v/>
      </c>
      <c r="J51" s="236" t="str">
        <f t="shared" ca="1" si="4"/>
        <v/>
      </c>
      <c r="O51" s="1">
        <f t="shared" ca="1" si="0"/>
        <v>0</v>
      </c>
    </row>
    <row r="52" spans="1:15" ht="18" thickBot="1">
      <c r="A52" s="215" t="str">
        <f ca="1">IFERROR(INDEX(보고서배열!$C:$C,MATCH(ROW(A52),보고서배열!$B:$B,0),1),IFERROR(INDEX(보고서배열!$E:$E,MATCH(ROW(A52),보고서배열!$D:$D,0),1),""))</f>
        <v/>
      </c>
      <c r="B52" s="226"/>
      <c r="C52" s="227" t="str">
        <f ca="1">IF(LEN($A52)&gt;0,IF(LEFT($A52,1)&lt;&gt;" ",SUMIFS(수입,관,$A52,회계장부!$A:$A,"&lt;"&amp;회계보고_시작일),SUMIFS(수입,항목,TRIM($A52),회계장부!$A:$A,"&lt;"&amp;회계보고_시작일)),"")</f>
        <v/>
      </c>
      <c r="D52" s="227" t="str">
        <f ca="1">IF(LEN($A52)&gt;0,IF(LEFT($A52,1)&lt;&gt;" ",SUMIFS(수입,관,$A52,회계장부!$A:$A,"&gt;="&amp;회계보고_시작일,회계장부!$A:$A,"&lt;="&amp;회계보고_종료일),SUMIFS(수입,항목,TRIM($A52),회계장부!$A:$A,"&gt;="&amp;회계보고_시작일,회계장부!$A:$A,"&lt;="&amp;회계보고_종료일)),"")</f>
        <v/>
      </c>
      <c r="E52" s="235" t="str">
        <f t="shared" ca="1" si="2"/>
        <v/>
      </c>
      <c r="F52" s="216" t="str">
        <f ca="1">IFERROR(INDEX(보고서배열!$G:$G,MATCH(ROW(F52),보고서배열!$F:$F,0),1),IFERROR(INDEX(보고서배열!$I:$I,MATCH(ROW(F52),보고서배열!$H:$H,0),1),""))</f>
        <v/>
      </c>
      <c r="G52" s="232"/>
      <c r="H52" s="233" t="str">
        <f ca="1">IF(LEN($F52)&gt;0,IF(LEFT($F52,1)&lt;&gt;" ",SUMIFS(지출,관,$F52,회계장부!$A:$A,"&lt;"&amp;회계보고_시작일),SUMIFS(지출,항목,TRIM($F52),회계장부!$A:$A,"&lt;"&amp;회계보고_시작일)),"")</f>
        <v/>
      </c>
      <c r="I52" s="233" t="str">
        <f ca="1">IF(LEN($F52)&gt;0,IF(LEFT($F52,1)&lt;&gt;" ",SUMIFS(지출,관,$F52,회계장부!$A:$A,"&gt;="&amp;회계보고_시작일,회계장부!$A:$A,"&lt;="&amp;회계보고_종료일),SUMIFS(지출,항목,TRIM($F52),회계장부!$A:$A,"&gt;="&amp;회계보고_시작일,회계장부!$A:$A,"&lt;="&amp;회계보고_종료일)),"")</f>
        <v/>
      </c>
      <c r="J52" s="236" t="str">
        <f t="shared" ca="1" si="4"/>
        <v/>
      </c>
      <c r="O52" s="1">
        <f t="shared" ca="1" si="0"/>
        <v>0</v>
      </c>
    </row>
    <row r="53" spans="1:15" ht="18" thickBot="1">
      <c r="A53" s="215" t="str">
        <f ca="1">IFERROR(INDEX(보고서배열!$C:$C,MATCH(ROW(A53),보고서배열!$B:$B,0),1),IFERROR(INDEX(보고서배열!$E:$E,MATCH(ROW(A53),보고서배열!$D:$D,0),1),""))</f>
        <v/>
      </c>
      <c r="B53" s="226"/>
      <c r="C53" s="227" t="str">
        <f ca="1">IF(LEN($A53)&gt;0,IF(LEFT($A53,1)&lt;&gt;" ",SUMIFS(수입,관,$A53,회계장부!$A:$A,"&lt;"&amp;회계보고_시작일),SUMIFS(수입,항목,TRIM($A53),회계장부!$A:$A,"&lt;"&amp;회계보고_시작일)),"")</f>
        <v/>
      </c>
      <c r="D53" s="227" t="str">
        <f ca="1">IF(LEN($A53)&gt;0,IF(LEFT($A53,1)&lt;&gt;" ",SUMIFS(수입,관,$A53,회계장부!$A:$A,"&gt;="&amp;회계보고_시작일,회계장부!$A:$A,"&lt;="&amp;회계보고_종료일),SUMIFS(수입,항목,TRIM($A53),회계장부!$A:$A,"&gt;="&amp;회계보고_시작일,회계장부!$A:$A,"&lt;="&amp;회계보고_종료일)),"")</f>
        <v/>
      </c>
      <c r="E53" s="235" t="str">
        <f t="shared" ca="1" si="2"/>
        <v/>
      </c>
      <c r="F53" s="216" t="str">
        <f ca="1">IFERROR(INDEX(보고서배열!$G:$G,MATCH(ROW(F53),보고서배열!$F:$F,0),1),IFERROR(INDEX(보고서배열!$I:$I,MATCH(ROW(F53),보고서배열!$H:$H,0),1),""))</f>
        <v/>
      </c>
      <c r="G53" s="232"/>
      <c r="H53" s="233" t="str">
        <f ca="1">IF(LEN($F53)&gt;0,IF(LEFT($F53,1)&lt;&gt;" ",SUMIFS(지출,관,$F53,회계장부!$A:$A,"&lt;"&amp;회계보고_시작일),SUMIFS(지출,항목,TRIM($F53),회계장부!$A:$A,"&lt;"&amp;회계보고_시작일)),"")</f>
        <v/>
      </c>
      <c r="I53" s="233" t="str">
        <f ca="1">IF(LEN($F53)&gt;0,IF(LEFT($F53,1)&lt;&gt;" ",SUMIFS(지출,관,$F53,회계장부!$A:$A,"&gt;="&amp;회계보고_시작일,회계장부!$A:$A,"&lt;="&amp;회계보고_종료일),SUMIFS(지출,항목,TRIM($F53),회계장부!$A:$A,"&gt;="&amp;회계보고_시작일,회계장부!$A:$A,"&lt;="&amp;회계보고_종료일)),"")</f>
        <v/>
      </c>
      <c r="J53" s="236" t="str">
        <f t="shared" ca="1" si="4"/>
        <v/>
      </c>
      <c r="O53" s="1">
        <f t="shared" ca="1" si="0"/>
        <v>0</v>
      </c>
    </row>
    <row r="54" spans="1:15" ht="18" thickBot="1">
      <c r="A54" s="215" t="str">
        <f ca="1">IFERROR(INDEX(보고서배열!$C:$C,MATCH(ROW(A54),보고서배열!$B:$B,0),1),IFERROR(INDEX(보고서배열!$E:$E,MATCH(ROW(A54),보고서배열!$D:$D,0),1),""))</f>
        <v/>
      </c>
      <c r="B54" s="226"/>
      <c r="C54" s="227" t="str">
        <f ca="1">IF(LEN($A54)&gt;0,IF(LEFT($A54,1)&lt;&gt;" ",SUMIFS(수입,관,$A54,회계장부!$A:$A,"&lt;"&amp;회계보고_시작일),SUMIFS(수입,항목,TRIM($A54),회계장부!$A:$A,"&lt;"&amp;회계보고_시작일)),"")</f>
        <v/>
      </c>
      <c r="D54" s="227" t="str">
        <f ca="1">IF(LEN($A54)&gt;0,IF(LEFT($A54,1)&lt;&gt;" ",SUMIFS(수입,관,$A54,회계장부!$A:$A,"&gt;="&amp;회계보고_시작일,회계장부!$A:$A,"&lt;="&amp;회계보고_종료일),SUMIFS(수입,항목,TRIM($A54),회계장부!$A:$A,"&gt;="&amp;회계보고_시작일,회계장부!$A:$A,"&lt;="&amp;회계보고_종료일)),"")</f>
        <v/>
      </c>
      <c r="E54" s="235" t="str">
        <f t="shared" ca="1" si="2"/>
        <v/>
      </c>
      <c r="F54" s="216" t="str">
        <f ca="1">IFERROR(INDEX(보고서배열!$G:$G,MATCH(ROW(F54),보고서배열!$F:$F,0),1),IFERROR(INDEX(보고서배열!$I:$I,MATCH(ROW(F54),보고서배열!$H:$H,0),1),""))</f>
        <v/>
      </c>
      <c r="G54" s="232"/>
      <c r="H54" s="233" t="str">
        <f ca="1">IF(LEN($F54)&gt;0,IF(LEFT($F54,1)&lt;&gt;" ",SUMIFS(지출,관,$F54,회계장부!$A:$A,"&lt;"&amp;회계보고_시작일),SUMIFS(지출,항목,TRIM($F54),회계장부!$A:$A,"&lt;"&amp;회계보고_시작일)),"")</f>
        <v/>
      </c>
      <c r="I54" s="233" t="str">
        <f ca="1">IF(LEN($F54)&gt;0,IF(LEFT($F54,1)&lt;&gt;" ",SUMIFS(지출,관,$F54,회계장부!$A:$A,"&gt;="&amp;회계보고_시작일,회계장부!$A:$A,"&lt;="&amp;회계보고_종료일),SUMIFS(지출,항목,TRIM($F54),회계장부!$A:$A,"&gt;="&amp;회계보고_시작일,회계장부!$A:$A,"&lt;="&amp;회계보고_종료일)),"")</f>
        <v/>
      </c>
      <c r="J54" s="236" t="str">
        <f t="shared" ca="1" si="4"/>
        <v/>
      </c>
      <c r="O54" s="1">
        <f t="shared" ca="1" si="0"/>
        <v>0</v>
      </c>
    </row>
    <row r="55" spans="1:15" ht="18" thickBot="1">
      <c r="A55" s="215" t="str">
        <f ca="1">IFERROR(INDEX(보고서배열!$C:$C,MATCH(ROW(A55),보고서배열!$B:$B,0),1),IFERROR(INDEX(보고서배열!$E:$E,MATCH(ROW(A55),보고서배열!$D:$D,0),1),""))</f>
        <v/>
      </c>
      <c r="B55" s="226"/>
      <c r="C55" s="227" t="str">
        <f ca="1">IF(LEN($A55)&gt;0,IF(LEFT($A55,1)&lt;&gt;" ",SUMIFS(수입,관,$A55,회계장부!$A:$A,"&lt;"&amp;회계보고_시작일),SUMIFS(수입,항목,TRIM($A55),회계장부!$A:$A,"&lt;"&amp;회계보고_시작일)),"")</f>
        <v/>
      </c>
      <c r="D55" s="227" t="str">
        <f ca="1">IF(LEN($A55)&gt;0,IF(LEFT($A55,1)&lt;&gt;" ",SUMIFS(수입,관,$A55,회계장부!$A:$A,"&gt;="&amp;회계보고_시작일,회계장부!$A:$A,"&lt;="&amp;회계보고_종료일),SUMIFS(수입,항목,TRIM($A55),회계장부!$A:$A,"&gt;="&amp;회계보고_시작일,회계장부!$A:$A,"&lt;="&amp;회계보고_종료일)),"")</f>
        <v/>
      </c>
      <c r="E55" s="235" t="str">
        <f t="shared" ca="1" si="2"/>
        <v/>
      </c>
      <c r="F55" s="216" t="str">
        <f ca="1">IFERROR(INDEX(보고서배열!$G:$G,MATCH(ROW(F55),보고서배열!$F:$F,0),1),IFERROR(INDEX(보고서배열!$I:$I,MATCH(ROW(F55),보고서배열!$H:$H,0),1),""))</f>
        <v/>
      </c>
      <c r="G55" s="232"/>
      <c r="H55" s="233" t="str">
        <f ca="1">IF(LEN($F55)&gt;0,IF(LEFT($F55,1)&lt;&gt;" ",SUMIFS(지출,관,$F55,회계장부!$A:$A,"&lt;"&amp;회계보고_시작일),SUMIFS(지출,항목,TRIM($F55),회계장부!$A:$A,"&lt;"&amp;회계보고_시작일)),"")</f>
        <v/>
      </c>
      <c r="I55" s="233" t="str">
        <f ca="1">IF(LEN($F55)&gt;0,IF(LEFT($F55,1)&lt;&gt;" ",SUMIFS(지출,관,$F55,회계장부!$A:$A,"&gt;="&amp;회계보고_시작일,회계장부!$A:$A,"&lt;="&amp;회계보고_종료일),SUMIFS(지출,항목,TRIM($F55),회계장부!$A:$A,"&gt;="&amp;회계보고_시작일,회계장부!$A:$A,"&lt;="&amp;회계보고_종료일)),"")</f>
        <v/>
      </c>
      <c r="J55" s="236" t="str">
        <f t="shared" ca="1" si="4"/>
        <v/>
      </c>
      <c r="O55" s="1">
        <f t="shared" ca="1" si="0"/>
        <v>0</v>
      </c>
    </row>
    <row r="56" spans="1:15" ht="18" thickBot="1">
      <c r="A56" s="215" t="str">
        <f ca="1">IFERROR(INDEX(보고서배열!$C:$C,MATCH(ROW(A56),보고서배열!$B:$B,0),1),IFERROR(INDEX(보고서배열!$E:$E,MATCH(ROW(A56),보고서배열!$D:$D,0),1),""))</f>
        <v/>
      </c>
      <c r="B56" s="226"/>
      <c r="C56" s="227" t="str">
        <f ca="1">IF(LEN($A56)&gt;0,IF(LEFT($A56,1)&lt;&gt;" ",SUMIFS(수입,관,$A56,회계장부!$A:$A,"&lt;"&amp;회계보고_시작일),SUMIFS(수입,항목,TRIM($A56),회계장부!$A:$A,"&lt;"&amp;회계보고_시작일)),"")</f>
        <v/>
      </c>
      <c r="D56" s="227" t="str">
        <f ca="1">IF(LEN($A56)&gt;0,IF(LEFT($A56,1)&lt;&gt;" ",SUMIFS(수입,관,$A56,회계장부!$A:$A,"&gt;="&amp;회계보고_시작일,회계장부!$A:$A,"&lt;="&amp;회계보고_종료일),SUMIFS(수입,항목,TRIM($A56),회계장부!$A:$A,"&gt;="&amp;회계보고_시작일,회계장부!$A:$A,"&lt;="&amp;회계보고_종료일)),"")</f>
        <v/>
      </c>
      <c r="E56" s="235" t="str">
        <f t="shared" ca="1" si="2"/>
        <v/>
      </c>
      <c r="F56" s="216" t="str">
        <f ca="1">IFERROR(INDEX(보고서배열!$G:$G,MATCH(ROW(F56),보고서배열!$F:$F,0),1),IFERROR(INDEX(보고서배열!$I:$I,MATCH(ROW(F56),보고서배열!$H:$H,0),1),""))</f>
        <v/>
      </c>
      <c r="G56" s="232"/>
      <c r="H56" s="233" t="str">
        <f ca="1">IF(LEN($F56)&gt;0,IF(LEFT($F56,1)&lt;&gt;" ",SUMIFS(지출,관,$F56,회계장부!$A:$A,"&lt;"&amp;회계보고_시작일),SUMIFS(지출,항목,TRIM($F56),회계장부!$A:$A,"&lt;"&amp;회계보고_시작일)),"")</f>
        <v/>
      </c>
      <c r="I56" s="233" t="str">
        <f ca="1">IF(LEN($F56)&gt;0,IF(LEFT($F56,1)&lt;&gt;" ",SUMIFS(지출,관,$F56,회계장부!$A:$A,"&gt;="&amp;회계보고_시작일,회계장부!$A:$A,"&lt;="&amp;회계보고_종료일),SUMIFS(지출,항목,TRIM($F56),회계장부!$A:$A,"&gt;="&amp;회계보고_시작일,회계장부!$A:$A,"&lt;="&amp;회계보고_종료일)),"")</f>
        <v/>
      </c>
      <c r="J56" s="236" t="str">
        <f t="shared" ca="1" si="4"/>
        <v/>
      </c>
      <c r="O56" s="1">
        <f t="shared" ca="1" si="0"/>
        <v>0</v>
      </c>
    </row>
    <row r="57" spans="1:15" ht="18" thickBot="1">
      <c r="A57" s="215" t="str">
        <f ca="1">IFERROR(INDEX(보고서배열!$C:$C,MATCH(ROW(A57),보고서배열!$B:$B,0),1),IFERROR(INDEX(보고서배열!$E:$E,MATCH(ROW(A57),보고서배열!$D:$D,0),1),""))</f>
        <v/>
      </c>
      <c r="B57" s="226"/>
      <c r="C57" s="227" t="str">
        <f ca="1">IF(LEN($A57)&gt;0,IF(LEFT($A57,1)&lt;&gt;" ",SUMIFS(수입,관,$A57,회계장부!$A:$A,"&lt;"&amp;회계보고_시작일),SUMIFS(수입,항목,TRIM($A57),회계장부!$A:$A,"&lt;"&amp;회계보고_시작일)),"")</f>
        <v/>
      </c>
      <c r="D57" s="227" t="str">
        <f ca="1">IF(LEN($A57)&gt;0,IF(LEFT($A57,1)&lt;&gt;" ",SUMIFS(수입,관,$A57,회계장부!$A:$A,"&gt;="&amp;회계보고_시작일,회계장부!$A:$A,"&lt;="&amp;회계보고_종료일),SUMIFS(수입,항목,TRIM($A57),회계장부!$A:$A,"&gt;="&amp;회계보고_시작일,회계장부!$A:$A,"&lt;="&amp;회계보고_종료일)),"")</f>
        <v/>
      </c>
      <c r="E57" s="235" t="str">
        <f t="shared" ca="1" si="2"/>
        <v/>
      </c>
      <c r="F57" s="216" t="str">
        <f ca="1">IFERROR(INDEX(보고서배열!$G:$G,MATCH(ROW(F57),보고서배열!$F:$F,0),1),IFERROR(INDEX(보고서배열!$I:$I,MATCH(ROW(F57),보고서배열!$H:$H,0),1),""))</f>
        <v/>
      </c>
      <c r="G57" s="232"/>
      <c r="H57" s="233" t="str">
        <f ca="1">IF(LEN($F57)&gt;0,IF(LEFT($F57,1)&lt;&gt;" ",SUMIFS(지출,관,$F57,회계장부!$A:$A,"&lt;"&amp;회계보고_시작일),SUMIFS(지출,항목,TRIM($F57),회계장부!$A:$A,"&lt;"&amp;회계보고_시작일)),"")</f>
        <v/>
      </c>
      <c r="I57" s="233" t="str">
        <f ca="1">IF(LEN($F57)&gt;0,IF(LEFT($F57,1)&lt;&gt;" ",SUMIFS(지출,관,$F57,회계장부!$A:$A,"&gt;="&amp;회계보고_시작일,회계장부!$A:$A,"&lt;="&amp;회계보고_종료일),SUMIFS(지출,항목,TRIM($F57),회계장부!$A:$A,"&gt;="&amp;회계보고_시작일,회계장부!$A:$A,"&lt;="&amp;회계보고_종료일)),"")</f>
        <v/>
      </c>
      <c r="J57" s="236" t="str">
        <f t="shared" ca="1" si="4"/>
        <v/>
      </c>
      <c r="O57" s="1">
        <f t="shared" ca="1" si="0"/>
        <v>0</v>
      </c>
    </row>
    <row r="58" spans="1:15" ht="18" thickBot="1">
      <c r="A58" s="215" t="str">
        <f ca="1">IFERROR(INDEX(보고서배열!$C:$C,MATCH(ROW(A58),보고서배열!$B:$B,0),1),IFERROR(INDEX(보고서배열!$E:$E,MATCH(ROW(A58),보고서배열!$D:$D,0),1),""))</f>
        <v/>
      </c>
      <c r="B58" s="226"/>
      <c r="C58" s="227" t="str">
        <f ca="1">IF(LEN($A58)&gt;0,IF(LEFT($A58,1)&lt;&gt;" ",SUMIFS(수입,관,$A58,회계장부!$A:$A,"&lt;"&amp;회계보고_시작일),SUMIFS(수입,항목,TRIM($A58),회계장부!$A:$A,"&lt;"&amp;회계보고_시작일)),"")</f>
        <v/>
      </c>
      <c r="D58" s="227" t="str">
        <f ca="1">IF(LEN($A58)&gt;0,IF(LEFT($A58,1)&lt;&gt;" ",SUMIFS(수입,관,$A58,회계장부!$A:$A,"&gt;="&amp;회계보고_시작일,회계장부!$A:$A,"&lt;="&amp;회계보고_종료일),SUMIFS(수입,항목,TRIM($A58),회계장부!$A:$A,"&gt;="&amp;회계보고_시작일,회계장부!$A:$A,"&lt;="&amp;회계보고_종료일)),"")</f>
        <v/>
      </c>
      <c r="E58" s="235" t="str">
        <f t="shared" ca="1" si="2"/>
        <v/>
      </c>
      <c r="F58" s="216" t="str">
        <f ca="1">IFERROR(INDEX(보고서배열!$G:$G,MATCH(ROW(F58),보고서배열!$F:$F,0),1),IFERROR(INDEX(보고서배열!$I:$I,MATCH(ROW(F58),보고서배열!$H:$H,0),1),""))</f>
        <v/>
      </c>
      <c r="G58" s="232"/>
      <c r="H58" s="233" t="str">
        <f ca="1">IF(LEN($F58)&gt;0,IF(LEFT($F58,1)&lt;&gt;" ",SUMIFS(지출,관,$F58,회계장부!$A:$A,"&lt;"&amp;회계보고_시작일),SUMIFS(지출,항목,TRIM($F58),회계장부!$A:$A,"&lt;"&amp;회계보고_시작일)),"")</f>
        <v/>
      </c>
      <c r="I58" s="233" t="str">
        <f ca="1">IF(LEN($F58)&gt;0,IF(LEFT($F58,1)&lt;&gt;" ",SUMIFS(지출,관,$F58,회계장부!$A:$A,"&gt;="&amp;회계보고_시작일,회계장부!$A:$A,"&lt;="&amp;회계보고_종료일),SUMIFS(지출,항목,TRIM($F58),회계장부!$A:$A,"&gt;="&amp;회계보고_시작일,회계장부!$A:$A,"&lt;="&amp;회계보고_종료일)),"")</f>
        <v/>
      </c>
      <c r="J58" s="236" t="str">
        <f t="shared" ca="1" si="4"/>
        <v/>
      </c>
      <c r="O58" s="1">
        <f t="shared" ca="1" si="0"/>
        <v>0</v>
      </c>
    </row>
    <row r="59" spans="1:15" ht="18" thickBot="1">
      <c r="A59" s="215" t="str">
        <f ca="1">IFERROR(INDEX(보고서배열!$C:$C,MATCH(ROW(A59),보고서배열!$B:$B,0),1),IFERROR(INDEX(보고서배열!$E:$E,MATCH(ROW(A59),보고서배열!$D:$D,0),1),""))</f>
        <v/>
      </c>
      <c r="B59" s="226"/>
      <c r="C59" s="227" t="str">
        <f ca="1">IF(LEN($A59)&gt;0,IF(LEFT($A59,1)&lt;&gt;" ",SUMIFS(수입,관,$A59,회계장부!$A:$A,"&lt;"&amp;회계보고_시작일),SUMIFS(수입,항목,TRIM($A59),회계장부!$A:$A,"&lt;"&amp;회계보고_시작일)),"")</f>
        <v/>
      </c>
      <c r="D59" s="227" t="str">
        <f ca="1">IF(LEN($A59)&gt;0,IF(LEFT($A59,1)&lt;&gt;" ",SUMIFS(수입,관,$A59,회계장부!$A:$A,"&gt;="&amp;회계보고_시작일,회계장부!$A:$A,"&lt;="&amp;회계보고_종료일),SUMIFS(수입,항목,TRIM($A59),회계장부!$A:$A,"&gt;="&amp;회계보고_시작일,회계장부!$A:$A,"&lt;="&amp;회계보고_종료일)),"")</f>
        <v/>
      </c>
      <c r="E59" s="235" t="str">
        <f t="shared" ca="1" si="2"/>
        <v/>
      </c>
      <c r="F59" s="216" t="str">
        <f ca="1">IFERROR(INDEX(보고서배열!$G:$G,MATCH(ROW(F59),보고서배열!$F:$F,0),1),IFERROR(INDEX(보고서배열!$I:$I,MATCH(ROW(F59),보고서배열!$H:$H,0),1),""))</f>
        <v/>
      </c>
      <c r="G59" s="232"/>
      <c r="H59" s="233" t="str">
        <f ca="1">IF(LEN($F59)&gt;0,IF(LEFT($F59,1)&lt;&gt;" ",SUMIFS(지출,관,$F59,회계장부!$A:$A,"&lt;"&amp;회계보고_시작일),SUMIFS(지출,항목,TRIM($F59),회계장부!$A:$A,"&lt;"&amp;회계보고_시작일)),"")</f>
        <v/>
      </c>
      <c r="I59" s="233" t="str">
        <f ca="1">IF(LEN($F59)&gt;0,IF(LEFT($F59,1)&lt;&gt;" ",SUMIFS(지출,관,$F59,회계장부!$A:$A,"&gt;="&amp;회계보고_시작일,회계장부!$A:$A,"&lt;="&amp;회계보고_종료일),SUMIFS(지출,항목,TRIM($F59),회계장부!$A:$A,"&gt;="&amp;회계보고_시작일,회계장부!$A:$A,"&lt;="&amp;회계보고_종료일)),"")</f>
        <v/>
      </c>
      <c r="J59" s="236" t="str">
        <f t="shared" ca="1" si="4"/>
        <v/>
      </c>
      <c r="O59" s="1">
        <f t="shared" ca="1" si="0"/>
        <v>0</v>
      </c>
    </row>
    <row r="60" spans="1:15" ht="18" thickBot="1">
      <c r="A60" s="215" t="str">
        <f ca="1">IFERROR(INDEX(보고서배열!$C:$C,MATCH(ROW(A60),보고서배열!$B:$B,0),1),IFERROR(INDEX(보고서배열!$E:$E,MATCH(ROW(A60),보고서배열!$D:$D,0),1),""))</f>
        <v/>
      </c>
      <c r="B60" s="226"/>
      <c r="C60" s="227" t="str">
        <f ca="1">IF(LEN($A60)&gt;0,IF(LEFT($A60,1)&lt;&gt;" ",SUMIFS(수입,관,$A60,회계장부!$A:$A,"&lt;"&amp;회계보고_시작일),SUMIFS(수입,항목,TRIM($A60),회계장부!$A:$A,"&lt;"&amp;회계보고_시작일)),"")</f>
        <v/>
      </c>
      <c r="D60" s="227" t="str">
        <f ca="1">IF(LEN($A60)&gt;0,IF(LEFT($A60,1)&lt;&gt;" ",SUMIFS(수입,관,$A60,회계장부!$A:$A,"&gt;="&amp;회계보고_시작일,회계장부!$A:$A,"&lt;="&amp;회계보고_종료일),SUMIFS(수입,항목,TRIM($A60),회계장부!$A:$A,"&gt;="&amp;회계보고_시작일,회계장부!$A:$A,"&lt;="&amp;회계보고_종료일)),"")</f>
        <v/>
      </c>
      <c r="E60" s="235" t="str">
        <f t="shared" ca="1" si="2"/>
        <v/>
      </c>
      <c r="F60" s="216" t="str">
        <f ca="1">IFERROR(INDEX(보고서배열!$G:$G,MATCH(ROW(F60),보고서배열!$F:$F,0),1),IFERROR(INDEX(보고서배열!$I:$I,MATCH(ROW(F60),보고서배열!$H:$H,0),1),""))</f>
        <v/>
      </c>
      <c r="G60" s="232"/>
      <c r="H60" s="233" t="str">
        <f ca="1">IF(LEN($F60)&gt;0,IF(LEFT($F60,1)&lt;&gt;" ",SUMIFS(지출,관,$F60,회계장부!$A:$A,"&lt;"&amp;회계보고_시작일),SUMIFS(지출,항목,TRIM($F60),회계장부!$A:$A,"&lt;"&amp;회계보고_시작일)),"")</f>
        <v/>
      </c>
      <c r="I60" s="233" t="str">
        <f ca="1">IF(LEN($F60)&gt;0,IF(LEFT($F60,1)&lt;&gt;" ",SUMIFS(지출,관,$F60,회계장부!$A:$A,"&gt;="&amp;회계보고_시작일,회계장부!$A:$A,"&lt;="&amp;회계보고_종료일),SUMIFS(지출,항목,TRIM($F60),회계장부!$A:$A,"&gt;="&amp;회계보고_시작일,회계장부!$A:$A,"&lt;="&amp;회계보고_종료일)),"")</f>
        <v/>
      </c>
      <c r="J60" s="236" t="str">
        <f t="shared" ca="1" si="4"/>
        <v/>
      </c>
      <c r="O60" s="1">
        <f t="shared" ca="1" si="0"/>
        <v>0</v>
      </c>
    </row>
    <row r="61" spans="1:15" ht="18" thickBot="1">
      <c r="A61" s="215" t="str">
        <f ca="1">IFERROR(INDEX(보고서배열!$C:$C,MATCH(ROW(A61),보고서배열!$B:$B,0),1),IFERROR(INDEX(보고서배열!$E:$E,MATCH(ROW(A61),보고서배열!$D:$D,0),1),""))</f>
        <v/>
      </c>
      <c r="B61" s="226"/>
      <c r="C61" s="227" t="str">
        <f ca="1">IF(LEN($A61)&gt;0,IF(LEFT($A61,1)&lt;&gt;" ",SUMIFS(수입,관,$A61,회계장부!$A:$A,"&lt;"&amp;회계보고_시작일),SUMIFS(수입,항목,TRIM($A61),회계장부!$A:$A,"&lt;"&amp;회계보고_시작일)),"")</f>
        <v/>
      </c>
      <c r="D61" s="227" t="str">
        <f ca="1">IF(LEN($A61)&gt;0,IF(LEFT($A61,1)&lt;&gt;" ",SUMIFS(수입,관,$A61,회계장부!$A:$A,"&gt;="&amp;회계보고_시작일,회계장부!$A:$A,"&lt;="&amp;회계보고_종료일),SUMIFS(수입,항목,TRIM($A61),회계장부!$A:$A,"&gt;="&amp;회계보고_시작일,회계장부!$A:$A,"&lt;="&amp;회계보고_종료일)),"")</f>
        <v/>
      </c>
      <c r="E61" s="235" t="str">
        <f t="shared" ca="1" si="2"/>
        <v/>
      </c>
      <c r="F61" s="216" t="str">
        <f ca="1">IFERROR(INDEX(보고서배열!$G:$G,MATCH(ROW(F61),보고서배열!$F:$F,0),1),IFERROR(INDEX(보고서배열!$I:$I,MATCH(ROW(F61),보고서배열!$H:$H,0),1),""))</f>
        <v/>
      </c>
      <c r="G61" s="232"/>
      <c r="H61" s="233" t="str">
        <f ca="1">IF(LEN($F61)&gt;0,IF(LEFT($F61,1)&lt;&gt;" ",SUMIFS(지출,관,$F61,회계장부!$A:$A,"&lt;"&amp;회계보고_시작일),SUMIFS(지출,항목,TRIM($F61),회계장부!$A:$A,"&lt;"&amp;회계보고_시작일)),"")</f>
        <v/>
      </c>
      <c r="I61" s="233" t="str">
        <f ca="1">IF(LEN($F61)&gt;0,IF(LEFT($F61,1)&lt;&gt;" ",SUMIFS(지출,관,$F61,회계장부!$A:$A,"&gt;="&amp;회계보고_시작일,회계장부!$A:$A,"&lt;="&amp;회계보고_종료일),SUMIFS(지출,항목,TRIM($F61),회계장부!$A:$A,"&gt;="&amp;회계보고_시작일,회계장부!$A:$A,"&lt;="&amp;회계보고_종료일)),"")</f>
        <v/>
      </c>
      <c r="J61" s="236" t="str">
        <f t="shared" ca="1" si="4"/>
        <v/>
      </c>
      <c r="O61" s="1">
        <f t="shared" ca="1" si="0"/>
        <v>0</v>
      </c>
    </row>
    <row r="62" spans="1:15" ht="18" thickBot="1">
      <c r="A62" s="215" t="str">
        <f ca="1">IFERROR(INDEX(보고서배열!$C:$C,MATCH(ROW(A62),보고서배열!$B:$B,0),1),IFERROR(INDEX(보고서배열!$E:$E,MATCH(ROW(A62),보고서배열!$D:$D,0),1),""))</f>
        <v/>
      </c>
      <c r="B62" s="226"/>
      <c r="C62" s="227" t="str">
        <f ca="1">IF(LEN($A62)&gt;0,IF(LEFT($A62,1)&lt;&gt;" ",SUMIFS(수입,관,$A62,회계장부!$A:$A,"&lt;"&amp;회계보고_시작일),SUMIFS(수입,항목,TRIM($A62),회계장부!$A:$A,"&lt;"&amp;회계보고_시작일)),"")</f>
        <v/>
      </c>
      <c r="D62" s="227" t="str">
        <f ca="1">IF(LEN($A62)&gt;0,IF(LEFT($A62,1)&lt;&gt;" ",SUMIFS(수입,관,$A62,회계장부!$A:$A,"&gt;="&amp;회계보고_시작일,회계장부!$A:$A,"&lt;="&amp;회계보고_종료일),SUMIFS(수입,항목,TRIM($A62),회계장부!$A:$A,"&gt;="&amp;회계보고_시작일,회계장부!$A:$A,"&lt;="&amp;회계보고_종료일)),"")</f>
        <v/>
      </c>
      <c r="E62" s="235" t="str">
        <f t="shared" ca="1" si="2"/>
        <v/>
      </c>
      <c r="F62" s="216" t="str">
        <f ca="1">IFERROR(INDEX(보고서배열!$G:$G,MATCH(ROW(F62),보고서배열!$F:$F,0),1),IFERROR(INDEX(보고서배열!$I:$I,MATCH(ROW(F62),보고서배열!$H:$H,0),1),""))</f>
        <v/>
      </c>
      <c r="G62" s="232"/>
      <c r="H62" s="233" t="str">
        <f ca="1">IF(LEN($F62)&gt;0,IF(LEFT($F62,1)&lt;&gt;" ",SUMIFS(지출,관,$F62,회계장부!$A:$A,"&lt;"&amp;회계보고_시작일),SUMIFS(지출,항목,TRIM($F62),회계장부!$A:$A,"&lt;"&amp;회계보고_시작일)),"")</f>
        <v/>
      </c>
      <c r="I62" s="233" t="str">
        <f ca="1">IF(LEN($F62)&gt;0,IF(LEFT($F62,1)&lt;&gt;" ",SUMIFS(지출,관,$F62,회계장부!$A:$A,"&gt;="&amp;회계보고_시작일,회계장부!$A:$A,"&lt;="&amp;회계보고_종료일),SUMIFS(지출,항목,TRIM($F62),회계장부!$A:$A,"&gt;="&amp;회계보고_시작일,회계장부!$A:$A,"&lt;="&amp;회계보고_종료일)),"")</f>
        <v/>
      </c>
      <c r="J62" s="236" t="str">
        <f t="shared" ca="1" si="4"/>
        <v/>
      </c>
      <c r="O62" s="1">
        <f t="shared" ca="1" si="0"/>
        <v>0</v>
      </c>
    </row>
    <row r="63" spans="1:15" ht="18" thickBot="1">
      <c r="A63" s="215" t="str">
        <f ca="1">IFERROR(INDEX(보고서배열!$C:$C,MATCH(ROW(A63),보고서배열!$B:$B,0),1),IFERROR(INDEX(보고서배열!$E:$E,MATCH(ROW(A63),보고서배열!$D:$D,0),1),""))</f>
        <v/>
      </c>
      <c r="B63" s="226"/>
      <c r="C63" s="227" t="str">
        <f ca="1">IF(LEN($A63)&gt;0,IF(LEFT($A63,1)&lt;&gt;" ",SUMIFS(수입,관,$A63,회계장부!$A:$A,"&lt;"&amp;회계보고_시작일),SUMIFS(수입,항목,TRIM($A63),회계장부!$A:$A,"&lt;"&amp;회계보고_시작일)),"")</f>
        <v/>
      </c>
      <c r="D63" s="227" t="str">
        <f ca="1">IF(LEN($A63)&gt;0,IF(LEFT($A63,1)&lt;&gt;" ",SUMIFS(수입,관,$A63,회계장부!$A:$A,"&gt;="&amp;회계보고_시작일,회계장부!$A:$A,"&lt;="&amp;회계보고_종료일),SUMIFS(수입,항목,TRIM($A63),회계장부!$A:$A,"&gt;="&amp;회계보고_시작일,회계장부!$A:$A,"&lt;="&amp;회계보고_종료일)),"")</f>
        <v/>
      </c>
      <c r="E63" s="235" t="str">
        <f t="shared" ca="1" si="2"/>
        <v/>
      </c>
      <c r="F63" s="216" t="str">
        <f ca="1">IFERROR(INDEX(보고서배열!$G:$G,MATCH(ROW(F63),보고서배열!$F:$F,0),1),IFERROR(INDEX(보고서배열!$I:$I,MATCH(ROW(F63),보고서배열!$H:$H,0),1),""))</f>
        <v/>
      </c>
      <c r="G63" s="232"/>
      <c r="H63" s="233" t="str">
        <f ca="1">IF(LEN($F63)&gt;0,IF(LEFT($F63,1)&lt;&gt;" ",SUMIFS(지출,관,$F63,회계장부!$A:$A,"&lt;"&amp;회계보고_시작일),SUMIFS(지출,항목,TRIM($F63),회계장부!$A:$A,"&lt;"&amp;회계보고_시작일)),"")</f>
        <v/>
      </c>
      <c r="I63" s="233" t="str">
        <f ca="1">IF(LEN($F63)&gt;0,IF(LEFT($F63,1)&lt;&gt;" ",SUMIFS(지출,관,$F63,회계장부!$A:$A,"&gt;="&amp;회계보고_시작일,회계장부!$A:$A,"&lt;="&amp;회계보고_종료일),SUMIFS(지출,항목,TRIM($F63),회계장부!$A:$A,"&gt;="&amp;회계보고_시작일,회계장부!$A:$A,"&lt;="&amp;회계보고_종료일)),"")</f>
        <v/>
      </c>
      <c r="J63" s="236" t="str">
        <f t="shared" ca="1" si="4"/>
        <v/>
      </c>
      <c r="O63" s="1">
        <f t="shared" ca="1" si="0"/>
        <v>0</v>
      </c>
    </row>
    <row r="64" spans="1:15" ht="18" thickBot="1">
      <c r="A64" s="215" t="str">
        <f ca="1">IFERROR(INDEX(보고서배열!$C:$C,MATCH(ROW(A64),보고서배열!$B:$B,0),1),IFERROR(INDEX(보고서배열!$E:$E,MATCH(ROW(A64),보고서배열!$D:$D,0),1),""))</f>
        <v/>
      </c>
      <c r="B64" s="226"/>
      <c r="C64" s="227" t="str">
        <f ca="1">IF(LEN($A64)&gt;0,IF(LEFT($A64,1)&lt;&gt;" ",SUMIFS(수입,관,$A64,회계장부!$A:$A,"&lt;"&amp;회계보고_시작일),SUMIFS(수입,항목,TRIM($A64),회계장부!$A:$A,"&lt;"&amp;회계보고_시작일)),"")</f>
        <v/>
      </c>
      <c r="D64" s="227" t="str">
        <f ca="1">IF(LEN($A64)&gt;0,IF(LEFT($A64,1)&lt;&gt;" ",SUMIFS(수입,관,$A64,회계장부!$A:$A,"&gt;="&amp;회계보고_시작일,회계장부!$A:$A,"&lt;="&amp;회계보고_종료일),SUMIFS(수입,항목,TRIM($A64),회계장부!$A:$A,"&gt;="&amp;회계보고_시작일,회계장부!$A:$A,"&lt;="&amp;회계보고_종료일)),"")</f>
        <v/>
      </c>
      <c r="E64" s="235" t="str">
        <f t="shared" ca="1" si="2"/>
        <v/>
      </c>
      <c r="F64" s="216" t="str">
        <f ca="1">IFERROR(INDEX(보고서배열!$G:$G,MATCH(ROW(F64),보고서배열!$F:$F,0),1),IFERROR(INDEX(보고서배열!$I:$I,MATCH(ROW(F64),보고서배열!$H:$H,0),1),""))</f>
        <v/>
      </c>
      <c r="G64" s="232"/>
      <c r="H64" s="233" t="str">
        <f ca="1">IF(LEN($F64)&gt;0,IF(LEFT($F64,1)&lt;&gt;" ",SUMIFS(지출,관,$F64,회계장부!$A:$A,"&lt;"&amp;회계보고_시작일),SUMIFS(지출,항목,TRIM($F64),회계장부!$A:$A,"&lt;"&amp;회계보고_시작일)),"")</f>
        <v/>
      </c>
      <c r="I64" s="233" t="str">
        <f ca="1">IF(LEN($F64)&gt;0,IF(LEFT($F64,1)&lt;&gt;" ",SUMIFS(지출,관,$F64,회계장부!$A:$A,"&gt;="&amp;회계보고_시작일,회계장부!$A:$A,"&lt;="&amp;회계보고_종료일),SUMIFS(지출,항목,TRIM($F64),회계장부!$A:$A,"&gt;="&amp;회계보고_시작일,회계장부!$A:$A,"&lt;="&amp;회계보고_종료일)),"")</f>
        <v/>
      </c>
      <c r="J64" s="236" t="str">
        <f t="shared" ca="1" si="4"/>
        <v/>
      </c>
      <c r="O64" s="1">
        <f t="shared" ca="1" si="0"/>
        <v>0</v>
      </c>
    </row>
    <row r="65" spans="1:15" ht="18" thickBot="1">
      <c r="A65" s="215" t="str">
        <f ca="1">IFERROR(INDEX(보고서배열!$C:$C,MATCH(ROW(A65),보고서배열!$B:$B,0),1),IFERROR(INDEX(보고서배열!$E:$E,MATCH(ROW(A65),보고서배열!$D:$D,0),1),""))</f>
        <v/>
      </c>
      <c r="B65" s="226"/>
      <c r="C65" s="227" t="str">
        <f ca="1">IF(LEN($A65)&gt;0,IF(LEFT($A65,1)&lt;&gt;" ",SUMIFS(수입,관,$A65,회계장부!$A:$A,"&lt;"&amp;회계보고_시작일),SUMIFS(수입,항목,TRIM($A65),회계장부!$A:$A,"&lt;"&amp;회계보고_시작일)),"")</f>
        <v/>
      </c>
      <c r="D65" s="227" t="str">
        <f ca="1">IF(LEN($A65)&gt;0,IF(LEFT($A65,1)&lt;&gt;" ",SUMIFS(수입,관,$A65,회계장부!$A:$A,"&gt;="&amp;회계보고_시작일,회계장부!$A:$A,"&lt;="&amp;회계보고_종료일),SUMIFS(수입,항목,TRIM($A65),회계장부!$A:$A,"&gt;="&amp;회계보고_시작일,회계장부!$A:$A,"&lt;="&amp;회계보고_종료일)),"")</f>
        <v/>
      </c>
      <c r="E65" s="235" t="str">
        <f t="shared" ca="1" si="2"/>
        <v/>
      </c>
      <c r="F65" s="216" t="str">
        <f ca="1">IFERROR(INDEX(보고서배열!$G:$G,MATCH(ROW(F65),보고서배열!$F:$F,0),1),IFERROR(INDEX(보고서배열!$I:$I,MATCH(ROW(F65),보고서배열!$H:$H,0),1),""))</f>
        <v/>
      </c>
      <c r="G65" s="232"/>
      <c r="H65" s="233" t="str">
        <f ca="1">IF(LEN($F65)&gt;0,IF(LEFT($F65,1)&lt;&gt;" ",SUMIFS(지출,관,$F65,회계장부!$A:$A,"&lt;"&amp;회계보고_시작일),SUMIFS(지출,항목,TRIM($F65),회계장부!$A:$A,"&lt;"&amp;회계보고_시작일)),"")</f>
        <v/>
      </c>
      <c r="I65" s="233" t="str">
        <f ca="1">IF(LEN($F65)&gt;0,IF(LEFT($F65,1)&lt;&gt;" ",SUMIFS(지출,관,$F65,회계장부!$A:$A,"&gt;="&amp;회계보고_시작일,회계장부!$A:$A,"&lt;="&amp;회계보고_종료일),SUMIFS(지출,항목,TRIM($F65),회계장부!$A:$A,"&gt;="&amp;회계보고_시작일,회계장부!$A:$A,"&lt;="&amp;회계보고_종료일)),"")</f>
        <v/>
      </c>
      <c r="J65" s="236" t="str">
        <f t="shared" ca="1" si="4"/>
        <v/>
      </c>
      <c r="O65" s="1">
        <f t="shared" ca="1" si="0"/>
        <v>0</v>
      </c>
    </row>
    <row r="66" spans="1:15" ht="18" thickBot="1">
      <c r="A66" s="215" t="str">
        <f ca="1">IFERROR(INDEX(보고서배열!$C:$C,MATCH(ROW(A66),보고서배열!$B:$B,0),1),IFERROR(INDEX(보고서배열!$E:$E,MATCH(ROW(A66),보고서배열!$D:$D,0),1),""))</f>
        <v/>
      </c>
      <c r="B66" s="226"/>
      <c r="C66" s="227" t="str">
        <f ca="1">IF(LEN($A66)&gt;0,IF(LEFT($A66,1)&lt;&gt;" ",SUMIFS(수입,관,$A66,회계장부!$A:$A,"&lt;"&amp;회계보고_시작일),SUMIFS(수입,항목,TRIM($A66),회계장부!$A:$A,"&lt;"&amp;회계보고_시작일)),"")</f>
        <v/>
      </c>
      <c r="D66" s="227" t="str">
        <f ca="1">IF(LEN($A66)&gt;0,IF(LEFT($A66,1)&lt;&gt;" ",SUMIFS(수입,관,$A66,회계장부!$A:$A,"&gt;="&amp;회계보고_시작일,회계장부!$A:$A,"&lt;="&amp;회계보고_종료일),SUMIFS(수입,항목,TRIM($A66),회계장부!$A:$A,"&gt;="&amp;회계보고_시작일,회계장부!$A:$A,"&lt;="&amp;회계보고_종료일)),"")</f>
        <v/>
      </c>
      <c r="E66" s="235" t="str">
        <f t="shared" ca="1" si="2"/>
        <v/>
      </c>
      <c r="F66" s="216" t="str">
        <f ca="1">IFERROR(INDEX(보고서배열!$G:$G,MATCH(ROW(F66),보고서배열!$F:$F,0),1),IFERROR(INDEX(보고서배열!$I:$I,MATCH(ROW(F66),보고서배열!$H:$H,0),1),""))</f>
        <v/>
      </c>
      <c r="G66" s="232"/>
      <c r="H66" s="233" t="str">
        <f ca="1">IF(LEN($F66)&gt;0,IF(LEFT($F66,1)&lt;&gt;" ",SUMIFS(지출,관,$F66,회계장부!$A:$A,"&lt;"&amp;회계보고_시작일),SUMIFS(지출,항목,TRIM($F66),회계장부!$A:$A,"&lt;"&amp;회계보고_시작일)),"")</f>
        <v/>
      </c>
      <c r="I66" s="233" t="str">
        <f ca="1">IF(LEN($F66)&gt;0,IF(LEFT($F66,1)&lt;&gt;" ",SUMIFS(지출,관,$F66,회계장부!$A:$A,"&gt;="&amp;회계보고_시작일,회계장부!$A:$A,"&lt;="&amp;회계보고_종료일),SUMIFS(지출,항목,TRIM($F66),회계장부!$A:$A,"&gt;="&amp;회계보고_시작일,회계장부!$A:$A,"&lt;="&amp;회계보고_종료일)),"")</f>
        <v/>
      </c>
      <c r="J66" s="236" t="str">
        <f t="shared" ca="1" si="4"/>
        <v/>
      </c>
      <c r="O66" s="1">
        <f t="shared" ref="O66:O129" ca="1" si="5">LEN($A66)+LEN($F66)</f>
        <v>0</v>
      </c>
    </row>
    <row r="67" spans="1:15" ht="18" thickBot="1">
      <c r="A67" s="215" t="str">
        <f ca="1">IFERROR(INDEX(보고서배열!$C:$C,MATCH(ROW(A67),보고서배열!$B:$B,0),1),IFERROR(INDEX(보고서배열!$E:$E,MATCH(ROW(A67),보고서배열!$D:$D,0),1),""))</f>
        <v/>
      </c>
      <c r="B67" s="226"/>
      <c r="C67" s="227" t="str">
        <f ca="1">IF(LEN($A67)&gt;0,IF(LEFT($A67,1)&lt;&gt;" ",SUMIFS(수입,관,$A67,회계장부!$A:$A,"&lt;"&amp;회계보고_시작일),SUMIFS(수입,항목,TRIM($A67),회계장부!$A:$A,"&lt;"&amp;회계보고_시작일)),"")</f>
        <v/>
      </c>
      <c r="D67" s="227" t="str">
        <f ca="1">IF(LEN($A67)&gt;0,IF(LEFT($A67,1)&lt;&gt;" ",SUMIFS(수입,관,$A67,회계장부!$A:$A,"&gt;="&amp;회계보고_시작일,회계장부!$A:$A,"&lt;="&amp;회계보고_종료일),SUMIFS(수입,항목,TRIM($A67),회계장부!$A:$A,"&gt;="&amp;회계보고_시작일,회계장부!$A:$A,"&lt;="&amp;회계보고_종료일)),"")</f>
        <v/>
      </c>
      <c r="E67" s="235" t="str">
        <f t="shared" ca="1" si="2"/>
        <v/>
      </c>
      <c r="F67" s="216" t="str">
        <f ca="1">IFERROR(INDEX(보고서배열!$G:$G,MATCH(ROW(F67),보고서배열!$F:$F,0),1),IFERROR(INDEX(보고서배열!$I:$I,MATCH(ROW(F67),보고서배열!$H:$H,0),1),""))</f>
        <v/>
      </c>
      <c r="G67" s="232"/>
      <c r="H67" s="233" t="str">
        <f ca="1">IF(LEN($F67)&gt;0,IF(LEFT($F67,1)&lt;&gt;" ",SUMIFS(지출,관,$F67,회계장부!$A:$A,"&lt;"&amp;회계보고_시작일),SUMIFS(지출,항목,TRIM($F67),회계장부!$A:$A,"&lt;"&amp;회계보고_시작일)),"")</f>
        <v/>
      </c>
      <c r="I67" s="233" t="str">
        <f ca="1">IF(LEN($F67)&gt;0,IF(LEFT($F67,1)&lt;&gt;" ",SUMIFS(지출,관,$F67,회계장부!$A:$A,"&gt;="&amp;회계보고_시작일,회계장부!$A:$A,"&lt;="&amp;회계보고_종료일),SUMIFS(지출,항목,TRIM($F67),회계장부!$A:$A,"&gt;="&amp;회계보고_시작일,회계장부!$A:$A,"&lt;="&amp;회계보고_종료일)),"")</f>
        <v/>
      </c>
      <c r="J67" s="236" t="str">
        <f t="shared" ca="1" si="4"/>
        <v/>
      </c>
      <c r="O67" s="1">
        <f t="shared" ca="1" si="5"/>
        <v>0</v>
      </c>
    </row>
    <row r="68" spans="1:15" ht="18" thickBot="1">
      <c r="A68" s="215" t="str">
        <f ca="1">IFERROR(INDEX(보고서배열!$C:$C,MATCH(ROW(A68),보고서배열!$B:$B,0),1),IFERROR(INDEX(보고서배열!$E:$E,MATCH(ROW(A68),보고서배열!$D:$D,0),1),""))</f>
        <v/>
      </c>
      <c r="B68" s="226"/>
      <c r="C68" s="227" t="str">
        <f ca="1">IF(LEN($A68)&gt;0,IF(LEFT($A68,1)&lt;&gt;" ",SUMIFS(수입,관,$A68,회계장부!$A:$A,"&lt;"&amp;회계보고_시작일),SUMIFS(수입,항목,TRIM($A68),회계장부!$A:$A,"&lt;"&amp;회계보고_시작일)),"")</f>
        <v/>
      </c>
      <c r="D68" s="227" t="str">
        <f ca="1">IF(LEN($A68)&gt;0,IF(LEFT($A68,1)&lt;&gt;" ",SUMIFS(수입,관,$A68,회계장부!$A:$A,"&gt;="&amp;회계보고_시작일,회계장부!$A:$A,"&lt;="&amp;회계보고_종료일),SUMIFS(수입,항목,TRIM($A68),회계장부!$A:$A,"&gt;="&amp;회계보고_시작일,회계장부!$A:$A,"&lt;="&amp;회계보고_종료일)),"")</f>
        <v/>
      </c>
      <c r="E68" s="235" t="str">
        <f t="shared" ca="1" si="2"/>
        <v/>
      </c>
      <c r="F68" s="216" t="str">
        <f ca="1">IFERROR(INDEX(보고서배열!$G:$G,MATCH(ROW(F68),보고서배열!$F:$F,0),1),IFERROR(INDEX(보고서배열!$I:$I,MATCH(ROW(F68),보고서배열!$H:$H,0),1),""))</f>
        <v/>
      </c>
      <c r="G68" s="232"/>
      <c r="H68" s="233" t="str">
        <f ca="1">IF(LEN($F68)&gt;0,IF(LEFT($F68,1)&lt;&gt;" ",SUMIFS(지출,관,$F68,회계장부!$A:$A,"&lt;"&amp;회계보고_시작일),SUMIFS(지출,항목,TRIM($F68),회계장부!$A:$A,"&lt;"&amp;회계보고_시작일)),"")</f>
        <v/>
      </c>
      <c r="I68" s="233" t="str">
        <f ca="1">IF(LEN($F68)&gt;0,IF(LEFT($F68,1)&lt;&gt;" ",SUMIFS(지출,관,$F68,회계장부!$A:$A,"&gt;="&amp;회계보고_시작일,회계장부!$A:$A,"&lt;="&amp;회계보고_종료일),SUMIFS(지출,항목,TRIM($F68),회계장부!$A:$A,"&gt;="&amp;회계보고_시작일,회계장부!$A:$A,"&lt;="&amp;회계보고_종료일)),"")</f>
        <v/>
      </c>
      <c r="J68" s="236" t="str">
        <f t="shared" ca="1" si="4"/>
        <v/>
      </c>
      <c r="O68" s="1">
        <f t="shared" ca="1" si="5"/>
        <v>0</v>
      </c>
    </row>
    <row r="69" spans="1:15" ht="18" thickBot="1">
      <c r="A69" s="215" t="str">
        <f ca="1">IFERROR(INDEX(보고서배열!$C:$C,MATCH(ROW(A69),보고서배열!$B:$B,0),1),IFERROR(INDEX(보고서배열!$E:$E,MATCH(ROW(A69),보고서배열!$D:$D,0),1),""))</f>
        <v/>
      </c>
      <c r="B69" s="226"/>
      <c r="C69" s="227" t="str">
        <f ca="1">IF(LEN($A69)&gt;0,IF(LEFT($A69,1)&lt;&gt;" ",SUMIFS(수입,관,$A69,회계장부!$A:$A,"&lt;"&amp;회계보고_시작일),SUMIFS(수입,항목,TRIM($A69),회계장부!$A:$A,"&lt;"&amp;회계보고_시작일)),"")</f>
        <v/>
      </c>
      <c r="D69" s="227" t="str">
        <f ca="1">IF(LEN($A69)&gt;0,IF(LEFT($A69,1)&lt;&gt;" ",SUMIFS(수입,관,$A69,회계장부!$A:$A,"&gt;="&amp;회계보고_시작일,회계장부!$A:$A,"&lt;="&amp;회계보고_종료일),SUMIFS(수입,항목,TRIM($A69),회계장부!$A:$A,"&gt;="&amp;회계보고_시작일,회계장부!$A:$A,"&lt;="&amp;회계보고_종료일)),"")</f>
        <v/>
      </c>
      <c r="E69" s="235" t="str">
        <f t="shared" ca="1" si="2"/>
        <v/>
      </c>
      <c r="F69" s="216" t="str">
        <f ca="1">IFERROR(INDEX(보고서배열!$G:$G,MATCH(ROW(F69),보고서배열!$F:$F,0),1),IFERROR(INDEX(보고서배열!$I:$I,MATCH(ROW(F69),보고서배열!$H:$H,0),1),""))</f>
        <v/>
      </c>
      <c r="G69" s="232"/>
      <c r="H69" s="233" t="str">
        <f ca="1">IF(LEN($F69)&gt;0,IF(LEFT($F69,1)&lt;&gt;" ",SUMIFS(지출,관,$F69,회계장부!$A:$A,"&lt;"&amp;회계보고_시작일),SUMIFS(지출,항목,TRIM($F69),회계장부!$A:$A,"&lt;"&amp;회계보고_시작일)),"")</f>
        <v/>
      </c>
      <c r="I69" s="233" t="str">
        <f ca="1">IF(LEN($F69)&gt;0,IF(LEFT($F69,1)&lt;&gt;" ",SUMIFS(지출,관,$F69,회계장부!$A:$A,"&gt;="&amp;회계보고_시작일,회계장부!$A:$A,"&lt;="&amp;회계보고_종료일),SUMIFS(지출,항목,TRIM($F69),회계장부!$A:$A,"&gt;="&amp;회계보고_시작일,회계장부!$A:$A,"&lt;="&amp;회계보고_종료일)),"")</f>
        <v/>
      </c>
      <c r="J69" s="236" t="str">
        <f t="shared" ca="1" si="4"/>
        <v/>
      </c>
      <c r="O69" s="1">
        <f t="shared" ca="1" si="5"/>
        <v>0</v>
      </c>
    </row>
    <row r="70" spans="1:15" ht="18" thickBot="1">
      <c r="A70" s="215" t="str">
        <f ca="1">IFERROR(INDEX(보고서배열!$C:$C,MATCH(ROW(A70),보고서배열!$B:$B,0),1),IFERROR(INDEX(보고서배열!$E:$E,MATCH(ROW(A70),보고서배열!$D:$D,0),1),""))</f>
        <v/>
      </c>
      <c r="B70" s="226"/>
      <c r="C70" s="227" t="str">
        <f ca="1">IF(LEN($A70)&gt;0,IF(LEFT($A70,1)&lt;&gt;" ",SUMIFS(수입,관,$A70,회계장부!$A:$A,"&lt;"&amp;회계보고_시작일),SUMIFS(수입,항목,TRIM($A70),회계장부!$A:$A,"&lt;"&amp;회계보고_시작일)),"")</f>
        <v/>
      </c>
      <c r="D70" s="227" t="str">
        <f ca="1">IF(LEN($A70)&gt;0,IF(LEFT($A70,1)&lt;&gt;" ",SUMIFS(수입,관,$A70,회계장부!$A:$A,"&gt;="&amp;회계보고_시작일,회계장부!$A:$A,"&lt;="&amp;회계보고_종료일),SUMIFS(수입,항목,TRIM($A70),회계장부!$A:$A,"&gt;="&amp;회계보고_시작일,회계장부!$A:$A,"&lt;="&amp;회계보고_종료일)),"")</f>
        <v/>
      </c>
      <c r="E70" s="235" t="str">
        <f t="shared" ca="1" si="2"/>
        <v/>
      </c>
      <c r="F70" s="216" t="str">
        <f ca="1">IFERROR(INDEX(보고서배열!$G:$G,MATCH(ROW(F70),보고서배열!$F:$F,0),1),IFERROR(INDEX(보고서배열!$I:$I,MATCH(ROW(F70),보고서배열!$H:$H,0),1),""))</f>
        <v/>
      </c>
      <c r="G70" s="232"/>
      <c r="H70" s="233" t="str">
        <f ca="1">IF(LEN($F70)&gt;0,IF(LEFT($F70,1)&lt;&gt;" ",SUMIFS(지출,관,$F70,회계장부!$A:$A,"&lt;"&amp;회계보고_시작일),SUMIFS(지출,항목,TRIM($F70),회계장부!$A:$A,"&lt;"&amp;회계보고_시작일)),"")</f>
        <v/>
      </c>
      <c r="I70" s="233" t="str">
        <f ca="1">IF(LEN($F70)&gt;0,IF(LEFT($F70,1)&lt;&gt;" ",SUMIFS(지출,관,$F70,회계장부!$A:$A,"&gt;="&amp;회계보고_시작일,회계장부!$A:$A,"&lt;="&amp;회계보고_종료일),SUMIFS(지출,항목,TRIM($F70),회계장부!$A:$A,"&gt;="&amp;회계보고_시작일,회계장부!$A:$A,"&lt;="&amp;회계보고_종료일)),"")</f>
        <v/>
      </c>
      <c r="J70" s="236" t="str">
        <f t="shared" ca="1" si="4"/>
        <v/>
      </c>
      <c r="O70" s="1">
        <f t="shared" ca="1" si="5"/>
        <v>0</v>
      </c>
    </row>
    <row r="71" spans="1:15" ht="18" thickBot="1">
      <c r="A71" s="215" t="str">
        <f ca="1">IFERROR(INDEX(보고서배열!$C:$C,MATCH(ROW(A71),보고서배열!$B:$B,0),1),IFERROR(INDEX(보고서배열!$E:$E,MATCH(ROW(A71),보고서배열!$D:$D,0),1),""))</f>
        <v/>
      </c>
      <c r="B71" s="226"/>
      <c r="C71" s="227" t="str">
        <f ca="1">IF(LEN($A71)&gt;0,IF(LEFT($A71,1)&lt;&gt;" ",SUMIFS(수입,관,$A71,회계장부!$A:$A,"&lt;"&amp;회계보고_시작일),SUMIFS(수입,항목,TRIM($A71),회계장부!$A:$A,"&lt;"&amp;회계보고_시작일)),"")</f>
        <v/>
      </c>
      <c r="D71" s="227" t="str">
        <f ca="1">IF(LEN($A71)&gt;0,IF(LEFT($A71,1)&lt;&gt;" ",SUMIFS(수입,관,$A71,회계장부!$A:$A,"&gt;="&amp;회계보고_시작일,회계장부!$A:$A,"&lt;="&amp;회계보고_종료일),SUMIFS(수입,항목,TRIM($A71),회계장부!$A:$A,"&gt;="&amp;회계보고_시작일,회계장부!$A:$A,"&lt;="&amp;회계보고_종료일)),"")</f>
        <v/>
      </c>
      <c r="E71" s="235" t="str">
        <f t="shared" ca="1" si="2"/>
        <v/>
      </c>
      <c r="F71" s="216" t="str">
        <f ca="1">IFERROR(INDEX(보고서배열!$G:$G,MATCH(ROW(F71),보고서배열!$F:$F,0),1),IFERROR(INDEX(보고서배열!$I:$I,MATCH(ROW(F71),보고서배열!$H:$H,0),1),""))</f>
        <v/>
      </c>
      <c r="G71" s="232"/>
      <c r="H71" s="233" t="str">
        <f ca="1">IF(LEN($F71)&gt;0,IF(LEFT($F71,1)&lt;&gt;" ",SUMIFS(지출,관,$F71,회계장부!$A:$A,"&lt;"&amp;회계보고_시작일),SUMIFS(지출,항목,TRIM($F71),회계장부!$A:$A,"&lt;"&amp;회계보고_시작일)),"")</f>
        <v/>
      </c>
      <c r="I71" s="233" t="str">
        <f ca="1">IF(LEN($F71)&gt;0,IF(LEFT($F71,1)&lt;&gt;" ",SUMIFS(지출,관,$F71,회계장부!$A:$A,"&gt;="&amp;회계보고_시작일,회계장부!$A:$A,"&lt;="&amp;회계보고_종료일),SUMIFS(지출,항목,TRIM($F71),회계장부!$A:$A,"&gt;="&amp;회계보고_시작일,회계장부!$A:$A,"&lt;="&amp;회계보고_종료일)),"")</f>
        <v/>
      </c>
      <c r="J71" s="236" t="str">
        <f t="shared" ca="1" si="4"/>
        <v/>
      </c>
      <c r="O71" s="1">
        <f t="shared" ca="1" si="5"/>
        <v>0</v>
      </c>
    </row>
    <row r="72" spans="1:15" ht="18" thickBot="1">
      <c r="A72" s="215" t="str">
        <f ca="1">IFERROR(INDEX(보고서배열!$C:$C,MATCH(ROW(A72),보고서배열!$B:$B,0),1),IFERROR(INDEX(보고서배열!$E:$E,MATCH(ROW(A72),보고서배열!$D:$D,0),1),""))</f>
        <v/>
      </c>
      <c r="B72" s="226"/>
      <c r="C72" s="227" t="str">
        <f ca="1">IF(LEN($A72)&gt;0,IF(LEFT($A72,1)&lt;&gt;" ",SUMIFS(수입,관,$A72,회계장부!$A:$A,"&lt;"&amp;회계보고_시작일),SUMIFS(수입,항목,TRIM($A72),회계장부!$A:$A,"&lt;"&amp;회계보고_시작일)),"")</f>
        <v/>
      </c>
      <c r="D72" s="227" t="str">
        <f ca="1">IF(LEN($A72)&gt;0,IF(LEFT($A72,1)&lt;&gt;" ",SUMIFS(수입,관,$A72,회계장부!$A:$A,"&gt;="&amp;회계보고_시작일,회계장부!$A:$A,"&lt;="&amp;회계보고_종료일),SUMIFS(수입,항목,TRIM($A72),회계장부!$A:$A,"&gt;="&amp;회계보고_시작일,회계장부!$A:$A,"&lt;="&amp;회계보고_종료일)),"")</f>
        <v/>
      </c>
      <c r="E72" s="235" t="str">
        <f t="shared" ca="1" si="2"/>
        <v/>
      </c>
      <c r="F72" s="216" t="str">
        <f ca="1">IFERROR(INDEX(보고서배열!$G:$G,MATCH(ROW(F72),보고서배열!$F:$F,0),1),IFERROR(INDEX(보고서배열!$I:$I,MATCH(ROW(F72),보고서배열!$H:$H,0),1),""))</f>
        <v/>
      </c>
      <c r="G72" s="232"/>
      <c r="H72" s="233" t="str">
        <f ca="1">IF(LEN($F72)&gt;0,IF(LEFT($F72,1)&lt;&gt;" ",SUMIFS(지출,관,$F72,회계장부!$A:$A,"&lt;"&amp;회계보고_시작일),SUMIFS(지출,항목,TRIM($F72),회계장부!$A:$A,"&lt;"&amp;회계보고_시작일)),"")</f>
        <v/>
      </c>
      <c r="I72" s="233" t="str">
        <f ca="1">IF(LEN($F72)&gt;0,IF(LEFT($F72,1)&lt;&gt;" ",SUMIFS(지출,관,$F72,회계장부!$A:$A,"&gt;="&amp;회계보고_시작일,회계장부!$A:$A,"&lt;="&amp;회계보고_종료일),SUMIFS(지출,항목,TRIM($F72),회계장부!$A:$A,"&gt;="&amp;회계보고_시작일,회계장부!$A:$A,"&lt;="&amp;회계보고_종료일)),"")</f>
        <v/>
      </c>
      <c r="J72" s="236" t="str">
        <f t="shared" ca="1" si="4"/>
        <v/>
      </c>
      <c r="O72" s="1">
        <f t="shared" ca="1" si="5"/>
        <v>0</v>
      </c>
    </row>
    <row r="73" spans="1:15" ht="18" thickBot="1">
      <c r="A73" s="215" t="str">
        <f ca="1">IFERROR(INDEX(보고서배열!$C:$C,MATCH(ROW(A73),보고서배열!$B:$B,0),1),IFERROR(INDEX(보고서배열!$E:$E,MATCH(ROW(A73),보고서배열!$D:$D,0),1),""))</f>
        <v/>
      </c>
      <c r="B73" s="226"/>
      <c r="C73" s="227" t="str">
        <f ca="1">IF(LEN($A73)&gt;0,IF(LEFT($A73,1)&lt;&gt;" ",SUMIFS(수입,관,$A73,회계장부!$A:$A,"&lt;"&amp;회계보고_시작일),SUMIFS(수입,항목,TRIM($A73),회계장부!$A:$A,"&lt;"&amp;회계보고_시작일)),"")</f>
        <v/>
      </c>
      <c r="D73" s="227" t="str">
        <f ca="1">IF(LEN($A73)&gt;0,IF(LEFT($A73,1)&lt;&gt;" ",SUMIFS(수입,관,$A73,회계장부!$A:$A,"&gt;="&amp;회계보고_시작일,회계장부!$A:$A,"&lt;="&amp;회계보고_종료일),SUMIFS(수입,항목,TRIM($A73),회계장부!$A:$A,"&gt;="&amp;회계보고_시작일,회계장부!$A:$A,"&lt;="&amp;회계보고_종료일)),"")</f>
        <v/>
      </c>
      <c r="E73" s="235" t="str">
        <f t="shared" ref="E73:E136" ca="1" si="6">IF(LEN($A73)&gt;0,B73-SUM(C73:D73),"")</f>
        <v/>
      </c>
      <c r="F73" s="216" t="str">
        <f ca="1">IFERROR(INDEX(보고서배열!$G:$G,MATCH(ROW(F73),보고서배열!$F:$F,0),1),IFERROR(INDEX(보고서배열!$I:$I,MATCH(ROW(F73),보고서배열!$H:$H,0),1),""))</f>
        <v/>
      </c>
      <c r="G73" s="232"/>
      <c r="H73" s="233" t="str">
        <f ca="1">IF(LEN($F73)&gt;0,IF(LEFT($F73,1)&lt;&gt;" ",SUMIFS(지출,관,$F73,회계장부!$A:$A,"&lt;"&amp;회계보고_시작일),SUMIFS(지출,항목,TRIM($F73),회계장부!$A:$A,"&lt;"&amp;회계보고_시작일)),"")</f>
        <v/>
      </c>
      <c r="I73" s="233" t="str">
        <f ca="1">IF(LEN($F73)&gt;0,IF(LEFT($F73,1)&lt;&gt;" ",SUMIFS(지출,관,$F73,회계장부!$A:$A,"&gt;="&amp;회계보고_시작일,회계장부!$A:$A,"&lt;="&amp;회계보고_종료일),SUMIFS(지출,항목,TRIM($F73),회계장부!$A:$A,"&gt;="&amp;회계보고_시작일,회계장부!$A:$A,"&lt;="&amp;회계보고_종료일)),"")</f>
        <v/>
      </c>
      <c r="J73" s="236" t="str">
        <f t="shared" ca="1" si="4"/>
        <v/>
      </c>
      <c r="O73" s="1">
        <f t="shared" ca="1" si="5"/>
        <v>0</v>
      </c>
    </row>
    <row r="74" spans="1:15" ht="18" thickBot="1">
      <c r="A74" s="215" t="str">
        <f ca="1">IFERROR(INDEX(보고서배열!$C:$C,MATCH(ROW(A74),보고서배열!$B:$B,0),1),IFERROR(INDEX(보고서배열!$E:$E,MATCH(ROW(A74),보고서배열!$D:$D,0),1),""))</f>
        <v/>
      </c>
      <c r="B74" s="226"/>
      <c r="C74" s="227" t="str">
        <f ca="1">IF(LEN($A74)&gt;0,IF(LEFT($A74,1)&lt;&gt;" ",SUMIFS(수입,관,$A74,회계장부!$A:$A,"&lt;"&amp;회계보고_시작일),SUMIFS(수입,항목,TRIM($A74),회계장부!$A:$A,"&lt;"&amp;회계보고_시작일)),"")</f>
        <v/>
      </c>
      <c r="D74" s="227" t="str">
        <f ca="1">IF(LEN($A74)&gt;0,IF(LEFT($A74,1)&lt;&gt;" ",SUMIFS(수입,관,$A74,회계장부!$A:$A,"&gt;="&amp;회계보고_시작일,회계장부!$A:$A,"&lt;="&amp;회계보고_종료일),SUMIFS(수입,항목,TRIM($A74),회계장부!$A:$A,"&gt;="&amp;회계보고_시작일,회계장부!$A:$A,"&lt;="&amp;회계보고_종료일)),"")</f>
        <v/>
      </c>
      <c r="E74" s="235" t="str">
        <f t="shared" ca="1" si="6"/>
        <v/>
      </c>
      <c r="F74" s="216" t="str">
        <f ca="1">IFERROR(INDEX(보고서배열!$G:$G,MATCH(ROW(F74),보고서배열!$F:$F,0),1),IFERROR(INDEX(보고서배열!$I:$I,MATCH(ROW(F74),보고서배열!$H:$H,0),1),""))</f>
        <v/>
      </c>
      <c r="G74" s="232"/>
      <c r="H74" s="233" t="str">
        <f ca="1">IF(LEN($F74)&gt;0,IF(LEFT($F74,1)&lt;&gt;" ",SUMIFS(지출,관,$F74,회계장부!$A:$A,"&lt;"&amp;회계보고_시작일),SUMIFS(지출,항목,TRIM($F74),회계장부!$A:$A,"&lt;"&amp;회계보고_시작일)),"")</f>
        <v/>
      </c>
      <c r="I74" s="233" t="str">
        <f ca="1">IF(LEN($F74)&gt;0,IF(LEFT($F74,1)&lt;&gt;" ",SUMIFS(지출,관,$F74,회계장부!$A:$A,"&gt;="&amp;회계보고_시작일,회계장부!$A:$A,"&lt;="&amp;회계보고_종료일),SUMIFS(지출,항목,TRIM($F74),회계장부!$A:$A,"&gt;="&amp;회계보고_시작일,회계장부!$A:$A,"&lt;="&amp;회계보고_종료일)),"")</f>
        <v/>
      </c>
      <c r="J74" s="236" t="str">
        <f t="shared" ca="1" si="4"/>
        <v/>
      </c>
      <c r="O74" s="1">
        <f t="shared" ca="1" si="5"/>
        <v>0</v>
      </c>
    </row>
    <row r="75" spans="1:15" ht="18" thickBot="1">
      <c r="A75" s="215" t="str">
        <f ca="1">IFERROR(INDEX(보고서배열!$C:$C,MATCH(ROW(A75),보고서배열!$B:$B,0),1),IFERROR(INDEX(보고서배열!$E:$E,MATCH(ROW(A75),보고서배열!$D:$D,0),1),""))</f>
        <v/>
      </c>
      <c r="B75" s="226"/>
      <c r="C75" s="227" t="str">
        <f ca="1">IF(LEN($A75)&gt;0,IF(LEFT($A75,1)&lt;&gt;" ",SUMIFS(수입,관,$A75,회계장부!$A:$A,"&lt;"&amp;회계보고_시작일),SUMIFS(수입,항목,TRIM($A75),회계장부!$A:$A,"&lt;"&amp;회계보고_시작일)),"")</f>
        <v/>
      </c>
      <c r="D75" s="227" t="str">
        <f ca="1">IF(LEN($A75)&gt;0,IF(LEFT($A75,1)&lt;&gt;" ",SUMIFS(수입,관,$A75,회계장부!$A:$A,"&gt;="&amp;회계보고_시작일,회계장부!$A:$A,"&lt;="&amp;회계보고_종료일),SUMIFS(수입,항목,TRIM($A75),회계장부!$A:$A,"&gt;="&amp;회계보고_시작일,회계장부!$A:$A,"&lt;="&amp;회계보고_종료일)),"")</f>
        <v/>
      </c>
      <c r="E75" s="235" t="str">
        <f t="shared" ca="1" si="6"/>
        <v/>
      </c>
      <c r="F75" s="216" t="str">
        <f ca="1">IFERROR(INDEX(보고서배열!$G:$G,MATCH(ROW(F75),보고서배열!$F:$F,0),1),IFERROR(INDEX(보고서배열!$I:$I,MATCH(ROW(F75),보고서배열!$H:$H,0),1),""))</f>
        <v/>
      </c>
      <c r="G75" s="232"/>
      <c r="H75" s="233" t="str">
        <f ca="1">IF(LEN($F75)&gt;0,IF(LEFT($F75,1)&lt;&gt;" ",SUMIFS(지출,관,$F75,회계장부!$A:$A,"&lt;"&amp;회계보고_시작일),SUMIFS(지출,항목,TRIM($F75),회계장부!$A:$A,"&lt;"&amp;회계보고_시작일)),"")</f>
        <v/>
      </c>
      <c r="I75" s="233" t="str">
        <f ca="1">IF(LEN($F75)&gt;0,IF(LEFT($F75,1)&lt;&gt;" ",SUMIFS(지출,관,$F75,회계장부!$A:$A,"&gt;="&amp;회계보고_시작일,회계장부!$A:$A,"&lt;="&amp;회계보고_종료일),SUMIFS(지출,항목,TRIM($F75),회계장부!$A:$A,"&gt;="&amp;회계보고_시작일,회계장부!$A:$A,"&lt;="&amp;회계보고_종료일)),"")</f>
        <v/>
      </c>
      <c r="J75" s="236" t="str">
        <f t="shared" ca="1" si="4"/>
        <v/>
      </c>
      <c r="O75" s="1">
        <f t="shared" ca="1" si="5"/>
        <v>0</v>
      </c>
    </row>
    <row r="76" spans="1:15" ht="18" thickBot="1">
      <c r="A76" s="215" t="str">
        <f ca="1">IFERROR(INDEX(보고서배열!$C:$C,MATCH(ROW(A76),보고서배열!$B:$B,0),1),IFERROR(INDEX(보고서배열!$E:$E,MATCH(ROW(A76),보고서배열!$D:$D,0),1),""))</f>
        <v/>
      </c>
      <c r="B76" s="226"/>
      <c r="C76" s="227" t="str">
        <f ca="1">IF(LEN($A76)&gt;0,IF(LEFT($A76,1)&lt;&gt;" ",SUMIFS(수입,관,$A76,회계장부!$A:$A,"&lt;"&amp;회계보고_시작일),SUMIFS(수입,항목,TRIM($A76),회계장부!$A:$A,"&lt;"&amp;회계보고_시작일)),"")</f>
        <v/>
      </c>
      <c r="D76" s="227" t="str">
        <f ca="1">IF(LEN($A76)&gt;0,IF(LEFT($A76,1)&lt;&gt;" ",SUMIFS(수입,관,$A76,회계장부!$A:$A,"&gt;="&amp;회계보고_시작일,회계장부!$A:$A,"&lt;="&amp;회계보고_종료일),SUMIFS(수입,항목,TRIM($A76),회계장부!$A:$A,"&gt;="&amp;회계보고_시작일,회계장부!$A:$A,"&lt;="&amp;회계보고_종료일)),"")</f>
        <v/>
      </c>
      <c r="E76" s="235" t="str">
        <f t="shared" ca="1" si="6"/>
        <v/>
      </c>
      <c r="F76" s="216" t="str">
        <f ca="1">IFERROR(INDEX(보고서배열!$G:$G,MATCH(ROW(F76),보고서배열!$F:$F,0),1),IFERROR(INDEX(보고서배열!$I:$I,MATCH(ROW(F76),보고서배열!$H:$H,0),1),""))</f>
        <v/>
      </c>
      <c r="G76" s="232"/>
      <c r="H76" s="233" t="str">
        <f ca="1">IF(LEN($F76)&gt;0,IF(LEFT($F76,1)&lt;&gt;" ",SUMIFS(지출,관,$F76,회계장부!$A:$A,"&lt;"&amp;회계보고_시작일),SUMIFS(지출,항목,TRIM($F76),회계장부!$A:$A,"&lt;"&amp;회계보고_시작일)),"")</f>
        <v/>
      </c>
      <c r="I76" s="233" t="str">
        <f ca="1">IF(LEN($F76)&gt;0,IF(LEFT($F76,1)&lt;&gt;" ",SUMIFS(지출,관,$F76,회계장부!$A:$A,"&gt;="&amp;회계보고_시작일,회계장부!$A:$A,"&lt;="&amp;회계보고_종료일),SUMIFS(지출,항목,TRIM($F76),회계장부!$A:$A,"&gt;="&amp;회계보고_시작일,회계장부!$A:$A,"&lt;="&amp;회계보고_종료일)),"")</f>
        <v/>
      </c>
      <c r="J76" s="236" t="str">
        <f t="shared" ref="J76:J139" ca="1" si="7">IF(LEN($F76)&gt;0,G76-SUM(H76:I76),"")</f>
        <v/>
      </c>
      <c r="O76" s="1">
        <f t="shared" ca="1" si="5"/>
        <v>0</v>
      </c>
    </row>
    <row r="77" spans="1:15" ht="18" thickBot="1">
      <c r="A77" s="215" t="str">
        <f ca="1">IFERROR(INDEX(보고서배열!$C:$C,MATCH(ROW(A77),보고서배열!$B:$B,0),1),IFERROR(INDEX(보고서배열!$E:$E,MATCH(ROW(A77),보고서배열!$D:$D,0),1),""))</f>
        <v/>
      </c>
      <c r="B77" s="226"/>
      <c r="C77" s="227" t="str">
        <f ca="1">IF(LEN($A77)&gt;0,IF(LEFT($A77,1)&lt;&gt;" ",SUMIFS(수입,관,$A77,회계장부!$A:$A,"&lt;"&amp;회계보고_시작일),SUMIFS(수입,항목,TRIM($A77),회계장부!$A:$A,"&lt;"&amp;회계보고_시작일)),"")</f>
        <v/>
      </c>
      <c r="D77" s="227" t="str">
        <f ca="1">IF(LEN($A77)&gt;0,IF(LEFT($A77,1)&lt;&gt;" ",SUMIFS(수입,관,$A77,회계장부!$A:$A,"&gt;="&amp;회계보고_시작일,회계장부!$A:$A,"&lt;="&amp;회계보고_종료일),SUMIFS(수입,항목,TRIM($A77),회계장부!$A:$A,"&gt;="&amp;회계보고_시작일,회계장부!$A:$A,"&lt;="&amp;회계보고_종료일)),"")</f>
        <v/>
      </c>
      <c r="E77" s="235" t="str">
        <f t="shared" ca="1" si="6"/>
        <v/>
      </c>
      <c r="F77" s="216" t="str">
        <f ca="1">IFERROR(INDEX(보고서배열!$G:$G,MATCH(ROW(F77),보고서배열!$F:$F,0),1),IFERROR(INDEX(보고서배열!$I:$I,MATCH(ROW(F77),보고서배열!$H:$H,0),1),""))</f>
        <v/>
      </c>
      <c r="G77" s="232"/>
      <c r="H77" s="233" t="str">
        <f ca="1">IF(LEN($F77)&gt;0,IF(LEFT($F77,1)&lt;&gt;" ",SUMIFS(지출,관,$F77,회계장부!$A:$A,"&lt;"&amp;회계보고_시작일),SUMIFS(지출,항목,TRIM($F77),회계장부!$A:$A,"&lt;"&amp;회계보고_시작일)),"")</f>
        <v/>
      </c>
      <c r="I77" s="233" t="str">
        <f ca="1">IF(LEN($F77)&gt;0,IF(LEFT($F77,1)&lt;&gt;" ",SUMIFS(지출,관,$F77,회계장부!$A:$A,"&gt;="&amp;회계보고_시작일,회계장부!$A:$A,"&lt;="&amp;회계보고_종료일),SUMIFS(지출,항목,TRIM($F77),회계장부!$A:$A,"&gt;="&amp;회계보고_시작일,회계장부!$A:$A,"&lt;="&amp;회계보고_종료일)),"")</f>
        <v/>
      </c>
      <c r="J77" s="236" t="str">
        <f t="shared" ca="1" si="7"/>
        <v/>
      </c>
      <c r="O77" s="1">
        <f t="shared" ca="1" si="5"/>
        <v>0</v>
      </c>
    </row>
    <row r="78" spans="1:15" ht="18" thickBot="1">
      <c r="A78" s="215" t="str">
        <f ca="1">IFERROR(INDEX(보고서배열!$C:$C,MATCH(ROW(A78),보고서배열!$B:$B,0),1),IFERROR(INDEX(보고서배열!$E:$E,MATCH(ROW(A78),보고서배열!$D:$D,0),1),""))</f>
        <v/>
      </c>
      <c r="B78" s="226"/>
      <c r="C78" s="227" t="str">
        <f ca="1">IF(LEN($A78)&gt;0,IF(LEFT($A78,1)&lt;&gt;" ",SUMIFS(수입,관,$A78,회계장부!$A:$A,"&lt;"&amp;회계보고_시작일),SUMIFS(수입,항목,TRIM($A78),회계장부!$A:$A,"&lt;"&amp;회계보고_시작일)),"")</f>
        <v/>
      </c>
      <c r="D78" s="227" t="str">
        <f ca="1">IF(LEN($A78)&gt;0,IF(LEFT($A78,1)&lt;&gt;" ",SUMIFS(수입,관,$A78,회계장부!$A:$A,"&gt;="&amp;회계보고_시작일,회계장부!$A:$A,"&lt;="&amp;회계보고_종료일),SUMIFS(수입,항목,TRIM($A78),회계장부!$A:$A,"&gt;="&amp;회계보고_시작일,회계장부!$A:$A,"&lt;="&amp;회계보고_종료일)),"")</f>
        <v/>
      </c>
      <c r="E78" s="235" t="str">
        <f t="shared" ca="1" si="6"/>
        <v/>
      </c>
      <c r="F78" s="216" t="str">
        <f ca="1">IFERROR(INDEX(보고서배열!$G:$G,MATCH(ROW(F78),보고서배열!$F:$F,0),1),IFERROR(INDEX(보고서배열!$I:$I,MATCH(ROW(F78),보고서배열!$H:$H,0),1),""))</f>
        <v/>
      </c>
      <c r="G78" s="232"/>
      <c r="H78" s="233" t="str">
        <f ca="1">IF(LEN($F78)&gt;0,IF(LEFT($F78,1)&lt;&gt;" ",SUMIFS(지출,관,$F78,회계장부!$A:$A,"&lt;"&amp;회계보고_시작일),SUMIFS(지출,항목,TRIM($F78),회계장부!$A:$A,"&lt;"&amp;회계보고_시작일)),"")</f>
        <v/>
      </c>
      <c r="I78" s="233" t="str">
        <f ca="1">IF(LEN($F78)&gt;0,IF(LEFT($F78,1)&lt;&gt;" ",SUMIFS(지출,관,$F78,회계장부!$A:$A,"&gt;="&amp;회계보고_시작일,회계장부!$A:$A,"&lt;="&amp;회계보고_종료일),SUMIFS(지출,항목,TRIM($F78),회계장부!$A:$A,"&gt;="&amp;회계보고_시작일,회계장부!$A:$A,"&lt;="&amp;회계보고_종료일)),"")</f>
        <v/>
      </c>
      <c r="J78" s="236" t="str">
        <f t="shared" ca="1" si="7"/>
        <v/>
      </c>
      <c r="O78" s="1">
        <f t="shared" ca="1" si="5"/>
        <v>0</v>
      </c>
    </row>
    <row r="79" spans="1:15" ht="18" thickBot="1">
      <c r="A79" s="215" t="str">
        <f ca="1">IFERROR(INDEX(보고서배열!$C:$C,MATCH(ROW(A79),보고서배열!$B:$B,0),1),IFERROR(INDEX(보고서배열!$E:$E,MATCH(ROW(A79),보고서배열!$D:$D,0),1),""))</f>
        <v/>
      </c>
      <c r="B79" s="226"/>
      <c r="C79" s="227" t="str">
        <f ca="1">IF(LEN($A79)&gt;0,IF(LEFT($A79,1)&lt;&gt;" ",SUMIFS(수입,관,$A79,회계장부!$A:$A,"&lt;"&amp;회계보고_시작일),SUMIFS(수입,항목,TRIM($A79),회계장부!$A:$A,"&lt;"&amp;회계보고_시작일)),"")</f>
        <v/>
      </c>
      <c r="D79" s="227" t="str">
        <f ca="1">IF(LEN($A79)&gt;0,IF(LEFT($A79,1)&lt;&gt;" ",SUMIFS(수입,관,$A79,회계장부!$A:$A,"&gt;="&amp;회계보고_시작일,회계장부!$A:$A,"&lt;="&amp;회계보고_종료일),SUMIFS(수입,항목,TRIM($A79),회계장부!$A:$A,"&gt;="&amp;회계보고_시작일,회계장부!$A:$A,"&lt;="&amp;회계보고_종료일)),"")</f>
        <v/>
      </c>
      <c r="E79" s="235" t="str">
        <f t="shared" ca="1" si="6"/>
        <v/>
      </c>
      <c r="F79" s="216" t="str">
        <f ca="1">IFERROR(INDEX(보고서배열!$G:$G,MATCH(ROW(F79),보고서배열!$F:$F,0),1),IFERROR(INDEX(보고서배열!$I:$I,MATCH(ROW(F79),보고서배열!$H:$H,0),1),""))</f>
        <v/>
      </c>
      <c r="G79" s="232"/>
      <c r="H79" s="233" t="str">
        <f ca="1">IF(LEN($F79)&gt;0,IF(LEFT($F79,1)&lt;&gt;" ",SUMIFS(지출,관,$F79,회계장부!$A:$A,"&lt;"&amp;회계보고_시작일),SUMIFS(지출,항목,TRIM($F79),회계장부!$A:$A,"&lt;"&amp;회계보고_시작일)),"")</f>
        <v/>
      </c>
      <c r="I79" s="233" t="str">
        <f ca="1">IF(LEN($F79)&gt;0,IF(LEFT($F79,1)&lt;&gt;" ",SUMIFS(지출,관,$F79,회계장부!$A:$A,"&gt;="&amp;회계보고_시작일,회계장부!$A:$A,"&lt;="&amp;회계보고_종료일),SUMIFS(지출,항목,TRIM($F79),회계장부!$A:$A,"&gt;="&amp;회계보고_시작일,회계장부!$A:$A,"&lt;="&amp;회계보고_종료일)),"")</f>
        <v/>
      </c>
      <c r="J79" s="236" t="str">
        <f t="shared" ca="1" si="7"/>
        <v/>
      </c>
      <c r="O79" s="1">
        <f t="shared" ca="1" si="5"/>
        <v>0</v>
      </c>
    </row>
    <row r="80" spans="1:15" ht="18" thickBot="1">
      <c r="A80" s="215" t="str">
        <f ca="1">IFERROR(INDEX(보고서배열!$C:$C,MATCH(ROW(A80),보고서배열!$B:$B,0),1),IFERROR(INDEX(보고서배열!$E:$E,MATCH(ROW(A80),보고서배열!$D:$D,0),1),""))</f>
        <v/>
      </c>
      <c r="B80" s="226"/>
      <c r="C80" s="227" t="str">
        <f ca="1">IF(LEN($A80)&gt;0,IF(LEFT($A80,1)&lt;&gt;" ",SUMIFS(수입,관,$A80,회계장부!$A:$A,"&lt;"&amp;회계보고_시작일),SUMIFS(수입,항목,TRIM($A80),회계장부!$A:$A,"&lt;"&amp;회계보고_시작일)),"")</f>
        <v/>
      </c>
      <c r="D80" s="227" t="str">
        <f ca="1">IF(LEN($A80)&gt;0,IF(LEFT($A80,1)&lt;&gt;" ",SUMIFS(수입,관,$A80,회계장부!$A:$A,"&gt;="&amp;회계보고_시작일,회계장부!$A:$A,"&lt;="&amp;회계보고_종료일),SUMIFS(수입,항목,TRIM($A80),회계장부!$A:$A,"&gt;="&amp;회계보고_시작일,회계장부!$A:$A,"&lt;="&amp;회계보고_종료일)),"")</f>
        <v/>
      </c>
      <c r="E80" s="235" t="str">
        <f t="shared" ca="1" si="6"/>
        <v/>
      </c>
      <c r="F80" s="216" t="str">
        <f ca="1">IFERROR(INDEX(보고서배열!$G:$G,MATCH(ROW(F80),보고서배열!$F:$F,0),1),IFERROR(INDEX(보고서배열!$I:$I,MATCH(ROW(F80),보고서배열!$H:$H,0),1),""))</f>
        <v/>
      </c>
      <c r="G80" s="232"/>
      <c r="H80" s="233" t="str">
        <f ca="1">IF(LEN($F80)&gt;0,IF(LEFT($F80,1)&lt;&gt;" ",SUMIFS(지출,관,$F80,회계장부!$A:$A,"&lt;"&amp;회계보고_시작일),SUMIFS(지출,항목,TRIM($F80),회계장부!$A:$A,"&lt;"&amp;회계보고_시작일)),"")</f>
        <v/>
      </c>
      <c r="I80" s="233" t="str">
        <f ca="1">IF(LEN($F80)&gt;0,IF(LEFT($F80,1)&lt;&gt;" ",SUMIFS(지출,관,$F80,회계장부!$A:$A,"&gt;="&amp;회계보고_시작일,회계장부!$A:$A,"&lt;="&amp;회계보고_종료일),SUMIFS(지출,항목,TRIM($F80),회계장부!$A:$A,"&gt;="&amp;회계보고_시작일,회계장부!$A:$A,"&lt;="&amp;회계보고_종료일)),"")</f>
        <v/>
      </c>
      <c r="J80" s="236" t="str">
        <f t="shared" ca="1" si="7"/>
        <v/>
      </c>
      <c r="O80" s="1">
        <f t="shared" ca="1" si="5"/>
        <v>0</v>
      </c>
    </row>
    <row r="81" spans="1:15" ht="18" thickBot="1">
      <c r="A81" s="215" t="str">
        <f ca="1">IFERROR(INDEX(보고서배열!$C:$C,MATCH(ROW(A81),보고서배열!$B:$B,0),1),IFERROR(INDEX(보고서배열!$E:$E,MATCH(ROW(A81),보고서배열!$D:$D,0),1),""))</f>
        <v/>
      </c>
      <c r="B81" s="226"/>
      <c r="C81" s="227" t="str">
        <f ca="1">IF(LEN($A81)&gt;0,IF(LEFT($A81,1)&lt;&gt;" ",SUMIFS(수입,관,$A81,회계장부!$A:$A,"&lt;"&amp;회계보고_시작일),SUMIFS(수입,항목,TRIM($A81),회계장부!$A:$A,"&lt;"&amp;회계보고_시작일)),"")</f>
        <v/>
      </c>
      <c r="D81" s="227" t="str">
        <f ca="1">IF(LEN($A81)&gt;0,IF(LEFT($A81,1)&lt;&gt;" ",SUMIFS(수입,관,$A81,회계장부!$A:$A,"&gt;="&amp;회계보고_시작일,회계장부!$A:$A,"&lt;="&amp;회계보고_종료일),SUMIFS(수입,항목,TRIM($A81),회계장부!$A:$A,"&gt;="&amp;회계보고_시작일,회계장부!$A:$A,"&lt;="&amp;회계보고_종료일)),"")</f>
        <v/>
      </c>
      <c r="E81" s="235" t="str">
        <f t="shared" ca="1" si="6"/>
        <v/>
      </c>
      <c r="F81" s="216" t="str">
        <f ca="1">IFERROR(INDEX(보고서배열!$G:$G,MATCH(ROW(F81),보고서배열!$F:$F,0),1),IFERROR(INDEX(보고서배열!$I:$I,MATCH(ROW(F81),보고서배열!$H:$H,0),1),""))</f>
        <v/>
      </c>
      <c r="G81" s="232"/>
      <c r="H81" s="233" t="str">
        <f ca="1">IF(LEN($F81)&gt;0,IF(LEFT($F81,1)&lt;&gt;" ",SUMIFS(지출,관,$F81,회계장부!$A:$A,"&lt;"&amp;회계보고_시작일),SUMIFS(지출,항목,TRIM($F81),회계장부!$A:$A,"&lt;"&amp;회계보고_시작일)),"")</f>
        <v/>
      </c>
      <c r="I81" s="233" t="str">
        <f ca="1">IF(LEN($F81)&gt;0,IF(LEFT($F81,1)&lt;&gt;" ",SUMIFS(지출,관,$F81,회계장부!$A:$A,"&gt;="&amp;회계보고_시작일,회계장부!$A:$A,"&lt;="&amp;회계보고_종료일),SUMIFS(지출,항목,TRIM($F81),회계장부!$A:$A,"&gt;="&amp;회계보고_시작일,회계장부!$A:$A,"&lt;="&amp;회계보고_종료일)),"")</f>
        <v/>
      </c>
      <c r="J81" s="236" t="str">
        <f t="shared" ca="1" si="7"/>
        <v/>
      </c>
      <c r="O81" s="1">
        <f t="shared" ca="1" si="5"/>
        <v>0</v>
      </c>
    </row>
    <row r="82" spans="1:15" ht="18" thickBot="1">
      <c r="A82" s="215" t="str">
        <f ca="1">IFERROR(INDEX(보고서배열!$C:$C,MATCH(ROW(A82),보고서배열!$B:$B,0),1),IFERROR(INDEX(보고서배열!$E:$E,MATCH(ROW(A82),보고서배열!$D:$D,0),1),""))</f>
        <v/>
      </c>
      <c r="B82" s="226"/>
      <c r="C82" s="227" t="str">
        <f ca="1">IF(LEN($A82)&gt;0,IF(LEFT($A82,1)&lt;&gt;" ",SUMIFS(수입,관,$A82,회계장부!$A:$A,"&lt;"&amp;회계보고_시작일),SUMIFS(수입,항목,TRIM($A82),회계장부!$A:$A,"&lt;"&amp;회계보고_시작일)),"")</f>
        <v/>
      </c>
      <c r="D82" s="227" t="str">
        <f ca="1">IF(LEN($A82)&gt;0,IF(LEFT($A82,1)&lt;&gt;" ",SUMIFS(수입,관,$A82,회계장부!$A:$A,"&gt;="&amp;회계보고_시작일,회계장부!$A:$A,"&lt;="&amp;회계보고_종료일),SUMIFS(수입,항목,TRIM($A82),회계장부!$A:$A,"&gt;="&amp;회계보고_시작일,회계장부!$A:$A,"&lt;="&amp;회계보고_종료일)),"")</f>
        <v/>
      </c>
      <c r="E82" s="235" t="str">
        <f t="shared" ca="1" si="6"/>
        <v/>
      </c>
      <c r="F82" s="216" t="str">
        <f ca="1">IFERROR(INDEX(보고서배열!$G:$G,MATCH(ROW(F82),보고서배열!$F:$F,0),1),IFERROR(INDEX(보고서배열!$I:$I,MATCH(ROW(F82),보고서배열!$H:$H,0),1),""))</f>
        <v/>
      </c>
      <c r="G82" s="232"/>
      <c r="H82" s="233" t="str">
        <f ca="1">IF(LEN($F82)&gt;0,IF(LEFT($F82,1)&lt;&gt;" ",SUMIFS(지출,관,$F82,회계장부!$A:$A,"&lt;"&amp;회계보고_시작일),SUMIFS(지출,항목,TRIM($F82),회계장부!$A:$A,"&lt;"&amp;회계보고_시작일)),"")</f>
        <v/>
      </c>
      <c r="I82" s="233" t="str">
        <f ca="1">IF(LEN($F82)&gt;0,IF(LEFT($F82,1)&lt;&gt;" ",SUMIFS(지출,관,$F82,회계장부!$A:$A,"&gt;="&amp;회계보고_시작일,회계장부!$A:$A,"&lt;="&amp;회계보고_종료일),SUMIFS(지출,항목,TRIM($F82),회계장부!$A:$A,"&gt;="&amp;회계보고_시작일,회계장부!$A:$A,"&lt;="&amp;회계보고_종료일)),"")</f>
        <v/>
      </c>
      <c r="J82" s="236" t="str">
        <f t="shared" ca="1" si="7"/>
        <v/>
      </c>
      <c r="O82" s="1">
        <f t="shared" ca="1" si="5"/>
        <v>0</v>
      </c>
    </row>
    <row r="83" spans="1:15" ht="18" thickBot="1">
      <c r="A83" s="215" t="str">
        <f ca="1">IFERROR(INDEX(보고서배열!$C:$C,MATCH(ROW(A83),보고서배열!$B:$B,0),1),IFERROR(INDEX(보고서배열!$E:$E,MATCH(ROW(A83),보고서배열!$D:$D,0),1),""))</f>
        <v/>
      </c>
      <c r="B83" s="226"/>
      <c r="C83" s="227" t="str">
        <f ca="1">IF(LEN($A83)&gt;0,IF(LEFT($A83,1)&lt;&gt;" ",SUMIFS(수입,관,$A83,회계장부!$A:$A,"&lt;"&amp;회계보고_시작일),SUMIFS(수입,항목,TRIM($A83),회계장부!$A:$A,"&lt;"&amp;회계보고_시작일)),"")</f>
        <v/>
      </c>
      <c r="D83" s="227" t="str">
        <f ca="1">IF(LEN($A83)&gt;0,IF(LEFT($A83,1)&lt;&gt;" ",SUMIFS(수입,관,$A83,회계장부!$A:$A,"&gt;="&amp;회계보고_시작일,회계장부!$A:$A,"&lt;="&amp;회계보고_종료일),SUMIFS(수입,항목,TRIM($A83),회계장부!$A:$A,"&gt;="&amp;회계보고_시작일,회계장부!$A:$A,"&lt;="&amp;회계보고_종료일)),"")</f>
        <v/>
      </c>
      <c r="E83" s="235" t="str">
        <f t="shared" ca="1" si="6"/>
        <v/>
      </c>
      <c r="F83" s="216" t="str">
        <f ca="1">IFERROR(INDEX(보고서배열!$G:$G,MATCH(ROW(F83),보고서배열!$F:$F,0),1),IFERROR(INDEX(보고서배열!$I:$I,MATCH(ROW(F83),보고서배열!$H:$H,0),1),""))</f>
        <v/>
      </c>
      <c r="G83" s="232"/>
      <c r="H83" s="233" t="str">
        <f ca="1">IF(LEN($F83)&gt;0,IF(LEFT($F83,1)&lt;&gt;" ",SUMIFS(지출,관,$F83,회계장부!$A:$A,"&lt;"&amp;회계보고_시작일),SUMIFS(지출,항목,TRIM($F83),회계장부!$A:$A,"&lt;"&amp;회계보고_시작일)),"")</f>
        <v/>
      </c>
      <c r="I83" s="233" t="str">
        <f ca="1">IF(LEN($F83)&gt;0,IF(LEFT($F83,1)&lt;&gt;" ",SUMIFS(지출,관,$F83,회계장부!$A:$A,"&gt;="&amp;회계보고_시작일,회계장부!$A:$A,"&lt;="&amp;회계보고_종료일),SUMIFS(지출,항목,TRIM($F83),회계장부!$A:$A,"&gt;="&amp;회계보고_시작일,회계장부!$A:$A,"&lt;="&amp;회계보고_종료일)),"")</f>
        <v/>
      </c>
      <c r="J83" s="236" t="str">
        <f t="shared" ca="1" si="7"/>
        <v/>
      </c>
      <c r="O83" s="1">
        <f t="shared" ca="1" si="5"/>
        <v>0</v>
      </c>
    </row>
    <row r="84" spans="1:15" ht="18" thickBot="1">
      <c r="A84" s="215" t="str">
        <f ca="1">IFERROR(INDEX(보고서배열!$C:$C,MATCH(ROW(A84),보고서배열!$B:$B,0),1),IFERROR(INDEX(보고서배열!$E:$E,MATCH(ROW(A84),보고서배열!$D:$D,0),1),""))</f>
        <v/>
      </c>
      <c r="B84" s="226"/>
      <c r="C84" s="227" t="str">
        <f ca="1">IF(LEN($A84)&gt;0,IF(LEFT($A84,1)&lt;&gt;" ",SUMIFS(수입,관,$A84,회계장부!$A:$A,"&lt;"&amp;회계보고_시작일),SUMIFS(수입,항목,TRIM($A84),회계장부!$A:$A,"&lt;"&amp;회계보고_시작일)),"")</f>
        <v/>
      </c>
      <c r="D84" s="227" t="str">
        <f ca="1">IF(LEN($A84)&gt;0,IF(LEFT($A84,1)&lt;&gt;" ",SUMIFS(수입,관,$A84,회계장부!$A:$A,"&gt;="&amp;회계보고_시작일,회계장부!$A:$A,"&lt;="&amp;회계보고_종료일),SUMIFS(수입,항목,TRIM($A84),회계장부!$A:$A,"&gt;="&amp;회계보고_시작일,회계장부!$A:$A,"&lt;="&amp;회계보고_종료일)),"")</f>
        <v/>
      </c>
      <c r="E84" s="235" t="str">
        <f t="shared" ca="1" si="6"/>
        <v/>
      </c>
      <c r="F84" s="216" t="str">
        <f ca="1">IFERROR(INDEX(보고서배열!$G:$G,MATCH(ROW(F84),보고서배열!$F:$F,0),1),IFERROR(INDEX(보고서배열!$I:$I,MATCH(ROW(F84),보고서배열!$H:$H,0),1),""))</f>
        <v/>
      </c>
      <c r="G84" s="232"/>
      <c r="H84" s="233" t="str">
        <f ca="1">IF(LEN($F84)&gt;0,IF(LEFT($F84,1)&lt;&gt;" ",SUMIFS(지출,관,$F84,회계장부!$A:$A,"&lt;"&amp;회계보고_시작일),SUMIFS(지출,항목,TRIM($F84),회계장부!$A:$A,"&lt;"&amp;회계보고_시작일)),"")</f>
        <v/>
      </c>
      <c r="I84" s="233" t="str">
        <f ca="1">IF(LEN($F84)&gt;0,IF(LEFT($F84,1)&lt;&gt;" ",SUMIFS(지출,관,$F84,회계장부!$A:$A,"&gt;="&amp;회계보고_시작일,회계장부!$A:$A,"&lt;="&amp;회계보고_종료일),SUMIFS(지출,항목,TRIM($F84),회계장부!$A:$A,"&gt;="&amp;회계보고_시작일,회계장부!$A:$A,"&lt;="&amp;회계보고_종료일)),"")</f>
        <v/>
      </c>
      <c r="J84" s="236" t="str">
        <f t="shared" ca="1" si="7"/>
        <v/>
      </c>
      <c r="O84" s="1">
        <f t="shared" ca="1" si="5"/>
        <v>0</v>
      </c>
    </row>
    <row r="85" spans="1:15" ht="18" thickBot="1">
      <c r="A85" s="215" t="str">
        <f ca="1">IFERROR(INDEX(보고서배열!$C:$C,MATCH(ROW(A85),보고서배열!$B:$B,0),1),IFERROR(INDEX(보고서배열!$E:$E,MATCH(ROW(A85),보고서배열!$D:$D,0),1),""))</f>
        <v/>
      </c>
      <c r="B85" s="226"/>
      <c r="C85" s="227" t="str">
        <f ca="1">IF(LEN($A85)&gt;0,IF(LEFT($A85,1)&lt;&gt;" ",SUMIFS(수입,관,$A85,회계장부!$A:$A,"&lt;"&amp;회계보고_시작일),SUMIFS(수입,항목,TRIM($A85),회계장부!$A:$A,"&lt;"&amp;회계보고_시작일)),"")</f>
        <v/>
      </c>
      <c r="D85" s="227" t="str">
        <f ca="1">IF(LEN($A85)&gt;0,IF(LEFT($A85,1)&lt;&gt;" ",SUMIFS(수입,관,$A85,회계장부!$A:$A,"&gt;="&amp;회계보고_시작일,회계장부!$A:$A,"&lt;="&amp;회계보고_종료일),SUMIFS(수입,항목,TRIM($A85),회계장부!$A:$A,"&gt;="&amp;회계보고_시작일,회계장부!$A:$A,"&lt;="&amp;회계보고_종료일)),"")</f>
        <v/>
      </c>
      <c r="E85" s="235" t="str">
        <f t="shared" ca="1" si="6"/>
        <v/>
      </c>
      <c r="F85" s="216" t="str">
        <f ca="1">IFERROR(INDEX(보고서배열!$G:$G,MATCH(ROW(F85),보고서배열!$F:$F,0),1),IFERROR(INDEX(보고서배열!$I:$I,MATCH(ROW(F85),보고서배열!$H:$H,0),1),""))</f>
        <v/>
      </c>
      <c r="G85" s="232"/>
      <c r="H85" s="233" t="str">
        <f ca="1">IF(LEN($F85)&gt;0,IF(LEFT($F85,1)&lt;&gt;" ",SUMIFS(지출,관,$F85,회계장부!$A:$A,"&lt;"&amp;회계보고_시작일),SUMIFS(지출,항목,TRIM($F85),회계장부!$A:$A,"&lt;"&amp;회계보고_시작일)),"")</f>
        <v/>
      </c>
      <c r="I85" s="233" t="str">
        <f ca="1">IF(LEN($F85)&gt;0,IF(LEFT($F85,1)&lt;&gt;" ",SUMIFS(지출,관,$F85,회계장부!$A:$A,"&gt;="&amp;회계보고_시작일,회계장부!$A:$A,"&lt;="&amp;회계보고_종료일),SUMIFS(지출,항목,TRIM($F85),회계장부!$A:$A,"&gt;="&amp;회계보고_시작일,회계장부!$A:$A,"&lt;="&amp;회계보고_종료일)),"")</f>
        <v/>
      </c>
      <c r="J85" s="236" t="str">
        <f t="shared" ca="1" si="7"/>
        <v/>
      </c>
      <c r="O85" s="1">
        <f t="shared" ca="1" si="5"/>
        <v>0</v>
      </c>
    </row>
    <row r="86" spans="1:15" ht="18" thickBot="1">
      <c r="A86" s="215" t="str">
        <f ca="1">IFERROR(INDEX(보고서배열!$C:$C,MATCH(ROW(A86),보고서배열!$B:$B,0),1),IFERROR(INDEX(보고서배열!$E:$E,MATCH(ROW(A86),보고서배열!$D:$D,0),1),""))</f>
        <v/>
      </c>
      <c r="B86" s="226"/>
      <c r="C86" s="227" t="str">
        <f ca="1">IF(LEN($A86)&gt;0,IF(LEFT($A86,1)&lt;&gt;" ",SUMIFS(수입,관,$A86,회계장부!$A:$A,"&lt;"&amp;회계보고_시작일),SUMIFS(수입,항목,TRIM($A86),회계장부!$A:$A,"&lt;"&amp;회계보고_시작일)),"")</f>
        <v/>
      </c>
      <c r="D86" s="227" t="str">
        <f ca="1">IF(LEN($A86)&gt;0,IF(LEFT($A86,1)&lt;&gt;" ",SUMIFS(수입,관,$A86,회계장부!$A:$A,"&gt;="&amp;회계보고_시작일,회계장부!$A:$A,"&lt;="&amp;회계보고_종료일),SUMIFS(수입,항목,TRIM($A86),회계장부!$A:$A,"&gt;="&amp;회계보고_시작일,회계장부!$A:$A,"&lt;="&amp;회계보고_종료일)),"")</f>
        <v/>
      </c>
      <c r="E86" s="235" t="str">
        <f t="shared" ca="1" si="6"/>
        <v/>
      </c>
      <c r="F86" s="216" t="str">
        <f ca="1">IFERROR(INDEX(보고서배열!$G:$G,MATCH(ROW(F86),보고서배열!$F:$F,0),1),IFERROR(INDEX(보고서배열!$I:$I,MATCH(ROW(F86),보고서배열!$H:$H,0),1),""))</f>
        <v/>
      </c>
      <c r="G86" s="232"/>
      <c r="H86" s="233" t="str">
        <f ca="1">IF(LEN($F86)&gt;0,IF(LEFT($F86,1)&lt;&gt;" ",SUMIFS(지출,관,$F86,회계장부!$A:$A,"&lt;"&amp;회계보고_시작일),SUMIFS(지출,항목,TRIM($F86),회계장부!$A:$A,"&lt;"&amp;회계보고_시작일)),"")</f>
        <v/>
      </c>
      <c r="I86" s="233" t="str">
        <f ca="1">IF(LEN($F86)&gt;0,IF(LEFT($F86,1)&lt;&gt;" ",SUMIFS(지출,관,$F86,회계장부!$A:$A,"&gt;="&amp;회계보고_시작일,회계장부!$A:$A,"&lt;="&amp;회계보고_종료일),SUMIFS(지출,항목,TRIM($F86),회계장부!$A:$A,"&gt;="&amp;회계보고_시작일,회계장부!$A:$A,"&lt;="&amp;회계보고_종료일)),"")</f>
        <v/>
      </c>
      <c r="J86" s="236" t="str">
        <f t="shared" ca="1" si="7"/>
        <v/>
      </c>
      <c r="O86" s="1">
        <f t="shared" ca="1" si="5"/>
        <v>0</v>
      </c>
    </row>
    <row r="87" spans="1:15" ht="18" thickBot="1">
      <c r="A87" s="215" t="str">
        <f ca="1">IFERROR(INDEX(보고서배열!$C:$C,MATCH(ROW(A87),보고서배열!$B:$B,0),1),IFERROR(INDEX(보고서배열!$E:$E,MATCH(ROW(A87),보고서배열!$D:$D,0),1),""))</f>
        <v/>
      </c>
      <c r="B87" s="226"/>
      <c r="C87" s="227" t="str">
        <f ca="1">IF(LEN($A87)&gt;0,IF(LEFT($A87,1)&lt;&gt;" ",SUMIFS(수입,관,$A87,회계장부!$A:$A,"&lt;"&amp;회계보고_시작일),SUMIFS(수입,항목,TRIM($A87),회계장부!$A:$A,"&lt;"&amp;회계보고_시작일)),"")</f>
        <v/>
      </c>
      <c r="D87" s="227" t="str">
        <f ca="1">IF(LEN($A87)&gt;0,IF(LEFT($A87,1)&lt;&gt;" ",SUMIFS(수입,관,$A87,회계장부!$A:$A,"&gt;="&amp;회계보고_시작일,회계장부!$A:$A,"&lt;="&amp;회계보고_종료일),SUMIFS(수입,항목,TRIM($A87),회계장부!$A:$A,"&gt;="&amp;회계보고_시작일,회계장부!$A:$A,"&lt;="&amp;회계보고_종료일)),"")</f>
        <v/>
      </c>
      <c r="E87" s="235" t="str">
        <f t="shared" ca="1" si="6"/>
        <v/>
      </c>
      <c r="F87" s="216" t="str">
        <f ca="1">IFERROR(INDEX(보고서배열!$G:$G,MATCH(ROW(F87),보고서배열!$F:$F,0),1),IFERROR(INDEX(보고서배열!$I:$I,MATCH(ROW(F87),보고서배열!$H:$H,0),1),""))</f>
        <v/>
      </c>
      <c r="G87" s="232"/>
      <c r="H87" s="233" t="str">
        <f ca="1">IF(LEN($F87)&gt;0,IF(LEFT($F87,1)&lt;&gt;" ",SUMIFS(지출,관,$F87,회계장부!$A:$A,"&lt;"&amp;회계보고_시작일),SUMIFS(지출,항목,TRIM($F87),회계장부!$A:$A,"&lt;"&amp;회계보고_시작일)),"")</f>
        <v/>
      </c>
      <c r="I87" s="233" t="str">
        <f ca="1">IF(LEN($F87)&gt;0,IF(LEFT($F87,1)&lt;&gt;" ",SUMIFS(지출,관,$F87,회계장부!$A:$A,"&gt;="&amp;회계보고_시작일,회계장부!$A:$A,"&lt;="&amp;회계보고_종료일),SUMIFS(지출,항목,TRIM($F87),회계장부!$A:$A,"&gt;="&amp;회계보고_시작일,회계장부!$A:$A,"&lt;="&amp;회계보고_종료일)),"")</f>
        <v/>
      </c>
      <c r="J87" s="236" t="str">
        <f t="shared" ca="1" si="7"/>
        <v/>
      </c>
      <c r="O87" s="1">
        <f t="shared" ca="1" si="5"/>
        <v>0</v>
      </c>
    </row>
    <row r="88" spans="1:15" ht="18" thickBot="1">
      <c r="A88" s="215" t="str">
        <f ca="1">IFERROR(INDEX(보고서배열!$C:$C,MATCH(ROW(A88),보고서배열!$B:$B,0),1),IFERROR(INDEX(보고서배열!$E:$E,MATCH(ROW(A88),보고서배열!$D:$D,0),1),""))</f>
        <v/>
      </c>
      <c r="B88" s="226"/>
      <c r="C88" s="227" t="str">
        <f ca="1">IF(LEN($A88)&gt;0,IF(LEFT($A88,1)&lt;&gt;" ",SUMIFS(수입,관,$A88,회계장부!$A:$A,"&lt;"&amp;회계보고_시작일),SUMIFS(수입,항목,TRIM($A88),회계장부!$A:$A,"&lt;"&amp;회계보고_시작일)),"")</f>
        <v/>
      </c>
      <c r="D88" s="227" t="str">
        <f ca="1">IF(LEN($A88)&gt;0,IF(LEFT($A88,1)&lt;&gt;" ",SUMIFS(수입,관,$A88,회계장부!$A:$A,"&gt;="&amp;회계보고_시작일,회계장부!$A:$A,"&lt;="&amp;회계보고_종료일),SUMIFS(수입,항목,TRIM($A88),회계장부!$A:$A,"&gt;="&amp;회계보고_시작일,회계장부!$A:$A,"&lt;="&amp;회계보고_종료일)),"")</f>
        <v/>
      </c>
      <c r="E88" s="235" t="str">
        <f t="shared" ca="1" si="6"/>
        <v/>
      </c>
      <c r="F88" s="216" t="str">
        <f ca="1">IFERROR(INDEX(보고서배열!$G:$G,MATCH(ROW(F88),보고서배열!$F:$F,0),1),IFERROR(INDEX(보고서배열!$I:$I,MATCH(ROW(F88),보고서배열!$H:$H,0),1),""))</f>
        <v/>
      </c>
      <c r="G88" s="232"/>
      <c r="H88" s="233" t="str">
        <f ca="1">IF(LEN($F88)&gt;0,IF(LEFT($F88,1)&lt;&gt;" ",SUMIFS(지출,관,$F88,회계장부!$A:$A,"&lt;"&amp;회계보고_시작일),SUMIFS(지출,항목,TRIM($F88),회계장부!$A:$A,"&lt;"&amp;회계보고_시작일)),"")</f>
        <v/>
      </c>
      <c r="I88" s="233" t="str">
        <f ca="1">IF(LEN($F88)&gt;0,IF(LEFT($F88,1)&lt;&gt;" ",SUMIFS(지출,관,$F88,회계장부!$A:$A,"&gt;="&amp;회계보고_시작일,회계장부!$A:$A,"&lt;="&amp;회계보고_종료일),SUMIFS(지출,항목,TRIM($F88),회계장부!$A:$A,"&gt;="&amp;회계보고_시작일,회계장부!$A:$A,"&lt;="&amp;회계보고_종료일)),"")</f>
        <v/>
      </c>
      <c r="J88" s="236" t="str">
        <f t="shared" ca="1" si="7"/>
        <v/>
      </c>
      <c r="O88" s="1">
        <f t="shared" ca="1" si="5"/>
        <v>0</v>
      </c>
    </row>
    <row r="89" spans="1:15" ht="18" thickBot="1">
      <c r="A89" s="215" t="str">
        <f ca="1">IFERROR(INDEX(보고서배열!$C:$C,MATCH(ROW(A89),보고서배열!$B:$B,0),1),IFERROR(INDEX(보고서배열!$E:$E,MATCH(ROW(A89),보고서배열!$D:$D,0),1),""))</f>
        <v/>
      </c>
      <c r="B89" s="226"/>
      <c r="C89" s="227" t="str">
        <f ca="1">IF(LEN($A89)&gt;0,IF(LEFT($A89,1)&lt;&gt;" ",SUMIFS(수입,관,$A89,회계장부!$A:$A,"&lt;"&amp;회계보고_시작일),SUMIFS(수입,항목,TRIM($A89),회계장부!$A:$A,"&lt;"&amp;회계보고_시작일)),"")</f>
        <v/>
      </c>
      <c r="D89" s="227" t="str">
        <f ca="1">IF(LEN($A89)&gt;0,IF(LEFT($A89,1)&lt;&gt;" ",SUMIFS(수입,관,$A89,회계장부!$A:$A,"&gt;="&amp;회계보고_시작일,회계장부!$A:$A,"&lt;="&amp;회계보고_종료일),SUMIFS(수입,항목,TRIM($A89),회계장부!$A:$A,"&gt;="&amp;회계보고_시작일,회계장부!$A:$A,"&lt;="&amp;회계보고_종료일)),"")</f>
        <v/>
      </c>
      <c r="E89" s="235" t="str">
        <f t="shared" ca="1" si="6"/>
        <v/>
      </c>
      <c r="F89" s="216" t="str">
        <f ca="1">IFERROR(INDEX(보고서배열!$G:$G,MATCH(ROW(F89),보고서배열!$F:$F,0),1),IFERROR(INDEX(보고서배열!$I:$I,MATCH(ROW(F89),보고서배열!$H:$H,0),1),""))</f>
        <v/>
      </c>
      <c r="G89" s="232"/>
      <c r="H89" s="233" t="str">
        <f ca="1">IF(LEN($F89)&gt;0,IF(LEFT($F89,1)&lt;&gt;" ",SUMIFS(지출,관,$F89,회계장부!$A:$A,"&lt;"&amp;회계보고_시작일),SUMIFS(지출,항목,TRIM($F89),회계장부!$A:$A,"&lt;"&amp;회계보고_시작일)),"")</f>
        <v/>
      </c>
      <c r="I89" s="233" t="str">
        <f ca="1">IF(LEN($F89)&gt;0,IF(LEFT($F89,1)&lt;&gt;" ",SUMIFS(지출,관,$F89,회계장부!$A:$A,"&gt;="&amp;회계보고_시작일,회계장부!$A:$A,"&lt;="&amp;회계보고_종료일),SUMIFS(지출,항목,TRIM($F89),회계장부!$A:$A,"&gt;="&amp;회계보고_시작일,회계장부!$A:$A,"&lt;="&amp;회계보고_종료일)),"")</f>
        <v/>
      </c>
      <c r="J89" s="236" t="str">
        <f t="shared" ca="1" si="7"/>
        <v/>
      </c>
      <c r="O89" s="1">
        <f t="shared" ca="1" si="5"/>
        <v>0</v>
      </c>
    </row>
    <row r="90" spans="1:15" ht="18" thickBot="1">
      <c r="A90" s="215" t="str">
        <f ca="1">IFERROR(INDEX(보고서배열!$C:$C,MATCH(ROW(A90),보고서배열!$B:$B,0),1),IFERROR(INDEX(보고서배열!$E:$E,MATCH(ROW(A90),보고서배열!$D:$D,0),1),""))</f>
        <v/>
      </c>
      <c r="B90" s="226"/>
      <c r="C90" s="227" t="str">
        <f ca="1">IF(LEN($A90)&gt;0,IF(LEFT($A90,1)&lt;&gt;" ",SUMIFS(수입,관,$A90,회계장부!$A:$A,"&lt;"&amp;회계보고_시작일),SUMIFS(수입,항목,TRIM($A90),회계장부!$A:$A,"&lt;"&amp;회계보고_시작일)),"")</f>
        <v/>
      </c>
      <c r="D90" s="227" t="str">
        <f ca="1">IF(LEN($A90)&gt;0,IF(LEFT($A90,1)&lt;&gt;" ",SUMIFS(수입,관,$A90,회계장부!$A:$A,"&gt;="&amp;회계보고_시작일,회계장부!$A:$A,"&lt;="&amp;회계보고_종료일),SUMIFS(수입,항목,TRIM($A90),회계장부!$A:$A,"&gt;="&amp;회계보고_시작일,회계장부!$A:$A,"&lt;="&amp;회계보고_종료일)),"")</f>
        <v/>
      </c>
      <c r="E90" s="235" t="str">
        <f t="shared" ca="1" si="6"/>
        <v/>
      </c>
      <c r="F90" s="216" t="str">
        <f ca="1">IFERROR(INDEX(보고서배열!$G:$G,MATCH(ROW(F90),보고서배열!$F:$F,0),1),IFERROR(INDEX(보고서배열!$I:$I,MATCH(ROW(F90),보고서배열!$H:$H,0),1),""))</f>
        <v/>
      </c>
      <c r="G90" s="232"/>
      <c r="H90" s="233" t="str">
        <f ca="1">IF(LEN($F90)&gt;0,IF(LEFT($F90,1)&lt;&gt;" ",SUMIFS(지출,관,$F90,회계장부!$A:$A,"&lt;"&amp;회계보고_시작일),SUMIFS(지출,항목,TRIM($F90),회계장부!$A:$A,"&lt;"&amp;회계보고_시작일)),"")</f>
        <v/>
      </c>
      <c r="I90" s="233" t="str">
        <f ca="1">IF(LEN($F90)&gt;0,IF(LEFT($F90,1)&lt;&gt;" ",SUMIFS(지출,관,$F90,회계장부!$A:$A,"&gt;="&amp;회계보고_시작일,회계장부!$A:$A,"&lt;="&amp;회계보고_종료일),SUMIFS(지출,항목,TRIM($F90),회계장부!$A:$A,"&gt;="&amp;회계보고_시작일,회계장부!$A:$A,"&lt;="&amp;회계보고_종료일)),"")</f>
        <v/>
      </c>
      <c r="J90" s="236" t="str">
        <f t="shared" ca="1" si="7"/>
        <v/>
      </c>
      <c r="O90" s="1">
        <f t="shared" ca="1" si="5"/>
        <v>0</v>
      </c>
    </row>
    <row r="91" spans="1:15" ht="18" thickBot="1">
      <c r="A91" s="215" t="str">
        <f ca="1">IFERROR(INDEX(보고서배열!$C:$C,MATCH(ROW(A91),보고서배열!$B:$B,0),1),IFERROR(INDEX(보고서배열!$E:$E,MATCH(ROW(A91),보고서배열!$D:$D,0),1),""))</f>
        <v/>
      </c>
      <c r="B91" s="226"/>
      <c r="C91" s="227" t="str">
        <f ca="1">IF(LEN($A91)&gt;0,IF(LEFT($A91,1)&lt;&gt;" ",SUMIFS(수입,관,$A91,회계장부!$A:$A,"&lt;"&amp;회계보고_시작일),SUMIFS(수입,항목,TRIM($A91),회계장부!$A:$A,"&lt;"&amp;회계보고_시작일)),"")</f>
        <v/>
      </c>
      <c r="D91" s="227" t="str">
        <f ca="1">IF(LEN($A91)&gt;0,IF(LEFT($A91,1)&lt;&gt;" ",SUMIFS(수입,관,$A91,회계장부!$A:$A,"&gt;="&amp;회계보고_시작일,회계장부!$A:$A,"&lt;="&amp;회계보고_종료일),SUMIFS(수입,항목,TRIM($A91),회계장부!$A:$A,"&gt;="&amp;회계보고_시작일,회계장부!$A:$A,"&lt;="&amp;회계보고_종료일)),"")</f>
        <v/>
      </c>
      <c r="E91" s="235" t="str">
        <f t="shared" ca="1" si="6"/>
        <v/>
      </c>
      <c r="F91" s="216" t="str">
        <f ca="1">IFERROR(INDEX(보고서배열!$G:$G,MATCH(ROW(F91),보고서배열!$F:$F,0),1),IFERROR(INDEX(보고서배열!$I:$I,MATCH(ROW(F91),보고서배열!$H:$H,0),1),""))</f>
        <v/>
      </c>
      <c r="G91" s="232"/>
      <c r="H91" s="233" t="str">
        <f ca="1">IF(LEN($F91)&gt;0,IF(LEFT($F91,1)&lt;&gt;" ",SUMIFS(지출,관,$F91,회계장부!$A:$A,"&lt;"&amp;회계보고_시작일),SUMIFS(지출,항목,TRIM($F91),회계장부!$A:$A,"&lt;"&amp;회계보고_시작일)),"")</f>
        <v/>
      </c>
      <c r="I91" s="233" t="str">
        <f ca="1">IF(LEN($F91)&gt;0,IF(LEFT($F91,1)&lt;&gt;" ",SUMIFS(지출,관,$F91,회계장부!$A:$A,"&gt;="&amp;회계보고_시작일,회계장부!$A:$A,"&lt;="&amp;회계보고_종료일),SUMIFS(지출,항목,TRIM($F91),회계장부!$A:$A,"&gt;="&amp;회계보고_시작일,회계장부!$A:$A,"&lt;="&amp;회계보고_종료일)),"")</f>
        <v/>
      </c>
      <c r="J91" s="236" t="str">
        <f t="shared" ca="1" si="7"/>
        <v/>
      </c>
      <c r="O91" s="1">
        <f t="shared" ca="1" si="5"/>
        <v>0</v>
      </c>
    </row>
    <row r="92" spans="1:15" ht="18" thickBot="1">
      <c r="A92" s="215" t="str">
        <f ca="1">IFERROR(INDEX(보고서배열!$C:$C,MATCH(ROW(A92),보고서배열!$B:$B,0),1),IFERROR(INDEX(보고서배열!$E:$E,MATCH(ROW(A92),보고서배열!$D:$D,0),1),""))</f>
        <v/>
      </c>
      <c r="B92" s="226"/>
      <c r="C92" s="227" t="str">
        <f ca="1">IF(LEN($A92)&gt;0,IF(LEFT($A92,1)&lt;&gt;" ",SUMIFS(수입,관,$A92,회계장부!$A:$A,"&lt;"&amp;회계보고_시작일),SUMIFS(수입,항목,TRIM($A92),회계장부!$A:$A,"&lt;"&amp;회계보고_시작일)),"")</f>
        <v/>
      </c>
      <c r="D92" s="227" t="str">
        <f ca="1">IF(LEN($A92)&gt;0,IF(LEFT($A92,1)&lt;&gt;" ",SUMIFS(수입,관,$A92,회계장부!$A:$A,"&gt;="&amp;회계보고_시작일,회계장부!$A:$A,"&lt;="&amp;회계보고_종료일),SUMIFS(수입,항목,TRIM($A92),회계장부!$A:$A,"&gt;="&amp;회계보고_시작일,회계장부!$A:$A,"&lt;="&amp;회계보고_종료일)),"")</f>
        <v/>
      </c>
      <c r="E92" s="235" t="str">
        <f t="shared" ca="1" si="6"/>
        <v/>
      </c>
      <c r="F92" s="216" t="str">
        <f ca="1">IFERROR(INDEX(보고서배열!$G:$G,MATCH(ROW(F92),보고서배열!$F:$F,0),1),IFERROR(INDEX(보고서배열!$I:$I,MATCH(ROW(F92),보고서배열!$H:$H,0),1),""))</f>
        <v/>
      </c>
      <c r="G92" s="232"/>
      <c r="H92" s="233" t="str">
        <f ca="1">IF(LEN($F92)&gt;0,IF(LEFT($F92,1)&lt;&gt;" ",SUMIFS(지출,관,$F92,회계장부!$A:$A,"&lt;"&amp;회계보고_시작일),SUMIFS(지출,항목,TRIM($F92),회계장부!$A:$A,"&lt;"&amp;회계보고_시작일)),"")</f>
        <v/>
      </c>
      <c r="I92" s="233" t="str">
        <f ca="1">IF(LEN($F92)&gt;0,IF(LEFT($F92,1)&lt;&gt;" ",SUMIFS(지출,관,$F92,회계장부!$A:$A,"&gt;="&amp;회계보고_시작일,회계장부!$A:$A,"&lt;="&amp;회계보고_종료일),SUMIFS(지출,항목,TRIM($F92),회계장부!$A:$A,"&gt;="&amp;회계보고_시작일,회계장부!$A:$A,"&lt;="&amp;회계보고_종료일)),"")</f>
        <v/>
      </c>
      <c r="J92" s="236" t="str">
        <f t="shared" ca="1" si="7"/>
        <v/>
      </c>
      <c r="O92" s="1">
        <f t="shared" ca="1" si="5"/>
        <v>0</v>
      </c>
    </row>
    <row r="93" spans="1:15" ht="18" thickBot="1">
      <c r="A93" s="215" t="str">
        <f ca="1">IFERROR(INDEX(보고서배열!$C:$C,MATCH(ROW(A93),보고서배열!$B:$B,0),1),IFERROR(INDEX(보고서배열!$E:$E,MATCH(ROW(A93),보고서배열!$D:$D,0),1),""))</f>
        <v/>
      </c>
      <c r="B93" s="226"/>
      <c r="C93" s="227" t="str">
        <f ca="1">IF(LEN($A93)&gt;0,IF(LEFT($A93,1)&lt;&gt;" ",SUMIFS(수입,관,$A93,회계장부!$A:$A,"&lt;"&amp;회계보고_시작일),SUMIFS(수입,항목,TRIM($A93),회계장부!$A:$A,"&lt;"&amp;회계보고_시작일)),"")</f>
        <v/>
      </c>
      <c r="D93" s="227" t="str">
        <f ca="1">IF(LEN($A93)&gt;0,IF(LEFT($A93,1)&lt;&gt;" ",SUMIFS(수입,관,$A93,회계장부!$A:$A,"&gt;="&amp;회계보고_시작일,회계장부!$A:$A,"&lt;="&amp;회계보고_종료일),SUMIFS(수입,항목,TRIM($A93),회계장부!$A:$A,"&gt;="&amp;회계보고_시작일,회계장부!$A:$A,"&lt;="&amp;회계보고_종료일)),"")</f>
        <v/>
      </c>
      <c r="E93" s="235" t="str">
        <f t="shared" ca="1" si="6"/>
        <v/>
      </c>
      <c r="F93" s="216" t="str">
        <f ca="1">IFERROR(INDEX(보고서배열!$G:$G,MATCH(ROW(F93),보고서배열!$F:$F,0),1),IFERROR(INDEX(보고서배열!$I:$I,MATCH(ROW(F93),보고서배열!$H:$H,0),1),""))</f>
        <v/>
      </c>
      <c r="G93" s="232"/>
      <c r="H93" s="233" t="str">
        <f ca="1">IF(LEN($F93)&gt;0,IF(LEFT($F93,1)&lt;&gt;" ",SUMIFS(지출,관,$F93,회계장부!$A:$A,"&lt;"&amp;회계보고_시작일),SUMIFS(지출,항목,TRIM($F93),회계장부!$A:$A,"&lt;"&amp;회계보고_시작일)),"")</f>
        <v/>
      </c>
      <c r="I93" s="233" t="str">
        <f ca="1">IF(LEN($F93)&gt;0,IF(LEFT($F93,1)&lt;&gt;" ",SUMIFS(지출,관,$F93,회계장부!$A:$A,"&gt;="&amp;회계보고_시작일,회계장부!$A:$A,"&lt;="&amp;회계보고_종료일),SUMIFS(지출,항목,TRIM($F93),회계장부!$A:$A,"&gt;="&amp;회계보고_시작일,회계장부!$A:$A,"&lt;="&amp;회계보고_종료일)),"")</f>
        <v/>
      </c>
      <c r="J93" s="236" t="str">
        <f t="shared" ca="1" si="7"/>
        <v/>
      </c>
      <c r="O93" s="1">
        <f t="shared" ca="1" si="5"/>
        <v>0</v>
      </c>
    </row>
    <row r="94" spans="1:15" ht="18" thickBot="1">
      <c r="A94" s="215" t="str">
        <f ca="1">IFERROR(INDEX(보고서배열!$C:$C,MATCH(ROW(A94),보고서배열!$B:$B,0),1),IFERROR(INDEX(보고서배열!$E:$E,MATCH(ROW(A94),보고서배열!$D:$D,0),1),""))</f>
        <v/>
      </c>
      <c r="B94" s="226"/>
      <c r="C94" s="227" t="str">
        <f ca="1">IF(LEN($A94)&gt;0,IF(LEFT($A94,1)&lt;&gt;" ",SUMIFS(수입,관,$A94,회계장부!$A:$A,"&lt;"&amp;회계보고_시작일),SUMIFS(수입,항목,TRIM($A94),회계장부!$A:$A,"&lt;"&amp;회계보고_시작일)),"")</f>
        <v/>
      </c>
      <c r="D94" s="227" t="str">
        <f ca="1">IF(LEN($A94)&gt;0,IF(LEFT($A94,1)&lt;&gt;" ",SUMIFS(수입,관,$A94,회계장부!$A:$A,"&gt;="&amp;회계보고_시작일,회계장부!$A:$A,"&lt;="&amp;회계보고_종료일),SUMIFS(수입,항목,TRIM($A94),회계장부!$A:$A,"&gt;="&amp;회계보고_시작일,회계장부!$A:$A,"&lt;="&amp;회계보고_종료일)),"")</f>
        <v/>
      </c>
      <c r="E94" s="235" t="str">
        <f t="shared" ca="1" si="6"/>
        <v/>
      </c>
      <c r="F94" s="216" t="str">
        <f ca="1">IFERROR(INDEX(보고서배열!$G:$G,MATCH(ROW(F94),보고서배열!$F:$F,0),1),IFERROR(INDEX(보고서배열!$I:$I,MATCH(ROW(F94),보고서배열!$H:$H,0),1),""))</f>
        <v/>
      </c>
      <c r="G94" s="232"/>
      <c r="H94" s="233" t="str">
        <f ca="1">IF(LEN($F94)&gt;0,IF(LEFT($F94,1)&lt;&gt;" ",SUMIFS(지출,관,$F94,회계장부!$A:$A,"&lt;"&amp;회계보고_시작일),SUMIFS(지출,항목,TRIM($F94),회계장부!$A:$A,"&lt;"&amp;회계보고_시작일)),"")</f>
        <v/>
      </c>
      <c r="I94" s="233" t="str">
        <f ca="1">IF(LEN($F94)&gt;0,IF(LEFT($F94,1)&lt;&gt;" ",SUMIFS(지출,관,$F94,회계장부!$A:$A,"&gt;="&amp;회계보고_시작일,회계장부!$A:$A,"&lt;="&amp;회계보고_종료일),SUMIFS(지출,항목,TRIM($F94),회계장부!$A:$A,"&gt;="&amp;회계보고_시작일,회계장부!$A:$A,"&lt;="&amp;회계보고_종료일)),"")</f>
        <v/>
      </c>
      <c r="J94" s="236" t="str">
        <f t="shared" ca="1" si="7"/>
        <v/>
      </c>
      <c r="O94" s="1">
        <f t="shared" ca="1" si="5"/>
        <v>0</v>
      </c>
    </row>
    <row r="95" spans="1:15" ht="18" thickBot="1">
      <c r="A95" s="215" t="str">
        <f ca="1">IFERROR(INDEX(보고서배열!$C:$C,MATCH(ROW(A95),보고서배열!$B:$B,0),1),IFERROR(INDEX(보고서배열!$E:$E,MATCH(ROW(A95),보고서배열!$D:$D,0),1),""))</f>
        <v/>
      </c>
      <c r="B95" s="226"/>
      <c r="C95" s="227" t="str">
        <f ca="1">IF(LEN($A95)&gt;0,IF(LEFT($A95,1)&lt;&gt;" ",SUMIFS(수입,관,$A95,회계장부!$A:$A,"&lt;"&amp;회계보고_시작일),SUMIFS(수입,항목,TRIM($A95),회계장부!$A:$A,"&lt;"&amp;회계보고_시작일)),"")</f>
        <v/>
      </c>
      <c r="D95" s="227" t="str">
        <f ca="1">IF(LEN($A95)&gt;0,IF(LEFT($A95,1)&lt;&gt;" ",SUMIFS(수입,관,$A95,회계장부!$A:$A,"&gt;="&amp;회계보고_시작일,회계장부!$A:$A,"&lt;="&amp;회계보고_종료일),SUMIFS(수입,항목,TRIM($A95),회계장부!$A:$A,"&gt;="&amp;회계보고_시작일,회계장부!$A:$A,"&lt;="&amp;회계보고_종료일)),"")</f>
        <v/>
      </c>
      <c r="E95" s="235" t="str">
        <f t="shared" ca="1" si="6"/>
        <v/>
      </c>
      <c r="F95" s="216" t="str">
        <f ca="1">IFERROR(INDEX(보고서배열!$G:$G,MATCH(ROW(F95),보고서배열!$F:$F,0),1),IFERROR(INDEX(보고서배열!$I:$I,MATCH(ROW(F95),보고서배열!$H:$H,0),1),""))</f>
        <v/>
      </c>
      <c r="G95" s="232"/>
      <c r="H95" s="233" t="str">
        <f ca="1">IF(LEN($F95)&gt;0,IF(LEFT($F95,1)&lt;&gt;" ",SUMIFS(지출,관,$F95,회계장부!$A:$A,"&lt;"&amp;회계보고_시작일),SUMIFS(지출,항목,TRIM($F95),회계장부!$A:$A,"&lt;"&amp;회계보고_시작일)),"")</f>
        <v/>
      </c>
      <c r="I95" s="233" t="str">
        <f ca="1">IF(LEN($F95)&gt;0,IF(LEFT($F95,1)&lt;&gt;" ",SUMIFS(지출,관,$F95,회계장부!$A:$A,"&gt;="&amp;회계보고_시작일,회계장부!$A:$A,"&lt;="&amp;회계보고_종료일),SUMIFS(지출,항목,TRIM($F95),회계장부!$A:$A,"&gt;="&amp;회계보고_시작일,회계장부!$A:$A,"&lt;="&amp;회계보고_종료일)),"")</f>
        <v/>
      </c>
      <c r="J95" s="236" t="str">
        <f t="shared" ca="1" si="7"/>
        <v/>
      </c>
      <c r="O95" s="1">
        <f t="shared" ca="1" si="5"/>
        <v>0</v>
      </c>
    </row>
    <row r="96" spans="1:15" ht="18" thickBot="1">
      <c r="A96" s="215" t="str">
        <f ca="1">IFERROR(INDEX(보고서배열!$C:$C,MATCH(ROW(A96),보고서배열!$B:$B,0),1),IFERROR(INDEX(보고서배열!$E:$E,MATCH(ROW(A96),보고서배열!$D:$D,0),1),""))</f>
        <v/>
      </c>
      <c r="B96" s="226"/>
      <c r="C96" s="227" t="str">
        <f ca="1">IF(LEN($A96)&gt;0,IF(LEFT($A96,1)&lt;&gt;" ",SUMIFS(수입,관,$A96,회계장부!$A:$A,"&lt;"&amp;회계보고_시작일),SUMIFS(수입,항목,TRIM($A96),회계장부!$A:$A,"&lt;"&amp;회계보고_시작일)),"")</f>
        <v/>
      </c>
      <c r="D96" s="227" t="str">
        <f ca="1">IF(LEN($A96)&gt;0,IF(LEFT($A96,1)&lt;&gt;" ",SUMIFS(수입,관,$A96,회계장부!$A:$A,"&gt;="&amp;회계보고_시작일,회계장부!$A:$A,"&lt;="&amp;회계보고_종료일),SUMIFS(수입,항목,TRIM($A96),회계장부!$A:$A,"&gt;="&amp;회계보고_시작일,회계장부!$A:$A,"&lt;="&amp;회계보고_종료일)),"")</f>
        <v/>
      </c>
      <c r="E96" s="235" t="str">
        <f t="shared" ca="1" si="6"/>
        <v/>
      </c>
      <c r="F96" s="216" t="str">
        <f ca="1">IFERROR(INDEX(보고서배열!$G:$G,MATCH(ROW(F96),보고서배열!$F:$F,0),1),IFERROR(INDEX(보고서배열!$I:$I,MATCH(ROW(F96),보고서배열!$H:$H,0),1),""))</f>
        <v/>
      </c>
      <c r="G96" s="232"/>
      <c r="H96" s="233" t="str">
        <f ca="1">IF(LEN($F96)&gt;0,IF(LEFT($F96,1)&lt;&gt;" ",SUMIFS(지출,관,$F96,회계장부!$A:$A,"&lt;"&amp;회계보고_시작일),SUMIFS(지출,항목,TRIM($F96),회계장부!$A:$A,"&lt;"&amp;회계보고_시작일)),"")</f>
        <v/>
      </c>
      <c r="I96" s="233" t="str">
        <f ca="1">IF(LEN($F96)&gt;0,IF(LEFT($F96,1)&lt;&gt;" ",SUMIFS(지출,관,$F96,회계장부!$A:$A,"&gt;="&amp;회계보고_시작일,회계장부!$A:$A,"&lt;="&amp;회계보고_종료일),SUMIFS(지출,항목,TRIM($F96),회계장부!$A:$A,"&gt;="&amp;회계보고_시작일,회계장부!$A:$A,"&lt;="&amp;회계보고_종료일)),"")</f>
        <v/>
      </c>
      <c r="J96" s="236" t="str">
        <f t="shared" ca="1" si="7"/>
        <v/>
      </c>
      <c r="O96" s="1">
        <f t="shared" ca="1" si="5"/>
        <v>0</v>
      </c>
    </row>
    <row r="97" spans="1:15" ht="18" thickBot="1">
      <c r="A97" s="215" t="str">
        <f ca="1">IFERROR(INDEX(보고서배열!$C:$C,MATCH(ROW(A97),보고서배열!$B:$B,0),1),IFERROR(INDEX(보고서배열!$E:$E,MATCH(ROW(A97),보고서배열!$D:$D,0),1),""))</f>
        <v/>
      </c>
      <c r="B97" s="226"/>
      <c r="C97" s="227" t="str">
        <f ca="1">IF(LEN($A97)&gt;0,IF(LEFT($A97,1)&lt;&gt;" ",SUMIFS(수입,관,$A97,회계장부!$A:$A,"&lt;"&amp;회계보고_시작일),SUMIFS(수입,항목,TRIM($A97),회계장부!$A:$A,"&lt;"&amp;회계보고_시작일)),"")</f>
        <v/>
      </c>
      <c r="D97" s="227" t="str">
        <f ca="1">IF(LEN($A97)&gt;0,IF(LEFT($A97,1)&lt;&gt;" ",SUMIFS(수입,관,$A97,회계장부!$A:$A,"&gt;="&amp;회계보고_시작일,회계장부!$A:$A,"&lt;="&amp;회계보고_종료일),SUMIFS(수입,항목,TRIM($A97),회계장부!$A:$A,"&gt;="&amp;회계보고_시작일,회계장부!$A:$A,"&lt;="&amp;회계보고_종료일)),"")</f>
        <v/>
      </c>
      <c r="E97" s="235" t="str">
        <f t="shared" ca="1" si="6"/>
        <v/>
      </c>
      <c r="F97" s="216" t="str">
        <f ca="1">IFERROR(INDEX(보고서배열!$G:$G,MATCH(ROW(F97),보고서배열!$F:$F,0),1),IFERROR(INDEX(보고서배열!$I:$I,MATCH(ROW(F97),보고서배열!$H:$H,0),1),""))</f>
        <v/>
      </c>
      <c r="G97" s="232"/>
      <c r="H97" s="233" t="str">
        <f ca="1">IF(LEN($F97)&gt;0,IF(LEFT($F97,1)&lt;&gt;" ",SUMIFS(지출,관,$F97,회계장부!$A:$A,"&lt;"&amp;회계보고_시작일),SUMIFS(지출,항목,TRIM($F97),회계장부!$A:$A,"&lt;"&amp;회계보고_시작일)),"")</f>
        <v/>
      </c>
      <c r="I97" s="233" t="str">
        <f ca="1">IF(LEN($F97)&gt;0,IF(LEFT($F97,1)&lt;&gt;" ",SUMIFS(지출,관,$F97,회계장부!$A:$A,"&gt;="&amp;회계보고_시작일,회계장부!$A:$A,"&lt;="&amp;회계보고_종료일),SUMIFS(지출,항목,TRIM($F97),회계장부!$A:$A,"&gt;="&amp;회계보고_시작일,회계장부!$A:$A,"&lt;="&amp;회계보고_종료일)),"")</f>
        <v/>
      </c>
      <c r="J97" s="236" t="str">
        <f t="shared" ca="1" si="7"/>
        <v/>
      </c>
      <c r="O97" s="1">
        <f t="shared" ca="1" si="5"/>
        <v>0</v>
      </c>
    </row>
    <row r="98" spans="1:15" ht="18" thickBot="1">
      <c r="A98" s="215" t="str">
        <f ca="1">IFERROR(INDEX(보고서배열!$C:$C,MATCH(ROW(A98),보고서배열!$B:$B,0),1),IFERROR(INDEX(보고서배열!$E:$E,MATCH(ROW(A98),보고서배열!$D:$D,0),1),""))</f>
        <v/>
      </c>
      <c r="B98" s="226"/>
      <c r="C98" s="227" t="str">
        <f ca="1">IF(LEN($A98)&gt;0,IF(LEFT($A98,1)&lt;&gt;" ",SUMIFS(수입,관,$A98,회계장부!$A:$A,"&lt;"&amp;회계보고_시작일),SUMIFS(수입,항목,TRIM($A98),회계장부!$A:$A,"&lt;"&amp;회계보고_시작일)),"")</f>
        <v/>
      </c>
      <c r="D98" s="227" t="str">
        <f ca="1">IF(LEN($A98)&gt;0,IF(LEFT($A98,1)&lt;&gt;" ",SUMIFS(수입,관,$A98,회계장부!$A:$A,"&gt;="&amp;회계보고_시작일,회계장부!$A:$A,"&lt;="&amp;회계보고_종료일),SUMIFS(수입,항목,TRIM($A98),회계장부!$A:$A,"&gt;="&amp;회계보고_시작일,회계장부!$A:$A,"&lt;="&amp;회계보고_종료일)),"")</f>
        <v/>
      </c>
      <c r="E98" s="235" t="str">
        <f t="shared" ca="1" si="6"/>
        <v/>
      </c>
      <c r="F98" s="216" t="str">
        <f ca="1">IFERROR(INDEX(보고서배열!$G:$G,MATCH(ROW(F98),보고서배열!$F:$F,0),1),IFERROR(INDEX(보고서배열!$I:$I,MATCH(ROW(F98),보고서배열!$H:$H,0),1),""))</f>
        <v/>
      </c>
      <c r="G98" s="232"/>
      <c r="H98" s="233" t="str">
        <f ca="1">IF(LEN($F98)&gt;0,IF(LEFT($F98,1)&lt;&gt;" ",SUMIFS(지출,관,$F98,회계장부!$A:$A,"&lt;"&amp;회계보고_시작일),SUMIFS(지출,항목,TRIM($F98),회계장부!$A:$A,"&lt;"&amp;회계보고_시작일)),"")</f>
        <v/>
      </c>
      <c r="I98" s="233" t="str">
        <f ca="1">IF(LEN($F98)&gt;0,IF(LEFT($F98,1)&lt;&gt;" ",SUMIFS(지출,관,$F98,회계장부!$A:$A,"&gt;="&amp;회계보고_시작일,회계장부!$A:$A,"&lt;="&amp;회계보고_종료일),SUMIFS(지출,항목,TRIM($F98),회계장부!$A:$A,"&gt;="&amp;회계보고_시작일,회계장부!$A:$A,"&lt;="&amp;회계보고_종료일)),"")</f>
        <v/>
      </c>
      <c r="J98" s="236" t="str">
        <f t="shared" ca="1" si="7"/>
        <v/>
      </c>
      <c r="O98" s="1">
        <f t="shared" ca="1" si="5"/>
        <v>0</v>
      </c>
    </row>
    <row r="99" spans="1:15" ht="18" thickBot="1">
      <c r="A99" s="215" t="str">
        <f ca="1">IFERROR(INDEX(보고서배열!$C:$C,MATCH(ROW(A99),보고서배열!$B:$B,0),1),IFERROR(INDEX(보고서배열!$E:$E,MATCH(ROW(A99),보고서배열!$D:$D,0),1),""))</f>
        <v/>
      </c>
      <c r="B99" s="226"/>
      <c r="C99" s="227" t="str">
        <f ca="1">IF(LEN($A99)&gt;0,IF(LEFT($A99,1)&lt;&gt;" ",SUMIFS(수입,관,$A99,회계장부!$A:$A,"&lt;"&amp;회계보고_시작일),SUMIFS(수입,항목,TRIM($A99),회계장부!$A:$A,"&lt;"&amp;회계보고_시작일)),"")</f>
        <v/>
      </c>
      <c r="D99" s="227" t="str">
        <f ca="1">IF(LEN($A99)&gt;0,IF(LEFT($A99,1)&lt;&gt;" ",SUMIFS(수입,관,$A99,회계장부!$A:$A,"&gt;="&amp;회계보고_시작일,회계장부!$A:$A,"&lt;="&amp;회계보고_종료일),SUMIFS(수입,항목,TRIM($A99),회계장부!$A:$A,"&gt;="&amp;회계보고_시작일,회계장부!$A:$A,"&lt;="&amp;회계보고_종료일)),"")</f>
        <v/>
      </c>
      <c r="E99" s="235" t="str">
        <f t="shared" ca="1" si="6"/>
        <v/>
      </c>
      <c r="F99" s="216" t="str">
        <f ca="1">IFERROR(INDEX(보고서배열!$G:$G,MATCH(ROW(F99),보고서배열!$F:$F,0),1),IFERROR(INDEX(보고서배열!$I:$I,MATCH(ROW(F99),보고서배열!$H:$H,0),1),""))</f>
        <v/>
      </c>
      <c r="G99" s="232"/>
      <c r="H99" s="233" t="str">
        <f ca="1">IF(LEN($F99)&gt;0,IF(LEFT($F99,1)&lt;&gt;" ",SUMIFS(지출,관,$F99,회계장부!$A:$A,"&lt;"&amp;회계보고_시작일),SUMIFS(지출,항목,TRIM($F99),회계장부!$A:$A,"&lt;"&amp;회계보고_시작일)),"")</f>
        <v/>
      </c>
      <c r="I99" s="233" t="str">
        <f ca="1">IF(LEN($F99)&gt;0,IF(LEFT($F99,1)&lt;&gt;" ",SUMIFS(지출,관,$F99,회계장부!$A:$A,"&gt;="&amp;회계보고_시작일,회계장부!$A:$A,"&lt;="&amp;회계보고_종료일),SUMIFS(지출,항목,TRIM($F99),회계장부!$A:$A,"&gt;="&amp;회계보고_시작일,회계장부!$A:$A,"&lt;="&amp;회계보고_종료일)),"")</f>
        <v/>
      </c>
      <c r="J99" s="236" t="str">
        <f t="shared" ca="1" si="7"/>
        <v/>
      </c>
      <c r="O99" s="1">
        <f t="shared" ca="1" si="5"/>
        <v>0</v>
      </c>
    </row>
    <row r="100" spans="1:15" ht="18" thickBot="1">
      <c r="A100" s="215" t="str">
        <f ca="1">IFERROR(INDEX(보고서배열!$C:$C,MATCH(ROW(A100),보고서배열!$B:$B,0),1),IFERROR(INDEX(보고서배열!$E:$E,MATCH(ROW(A100),보고서배열!$D:$D,0),1),""))</f>
        <v/>
      </c>
      <c r="B100" s="226"/>
      <c r="C100" s="227" t="str">
        <f ca="1">IF(LEN($A100)&gt;0,IF(LEFT($A100,1)&lt;&gt;" ",SUMIFS(수입,관,$A100,회계장부!$A:$A,"&lt;"&amp;회계보고_시작일),SUMIFS(수입,항목,TRIM($A100),회계장부!$A:$A,"&lt;"&amp;회계보고_시작일)),"")</f>
        <v/>
      </c>
      <c r="D100" s="227" t="str">
        <f ca="1">IF(LEN($A100)&gt;0,IF(LEFT($A100,1)&lt;&gt;" ",SUMIFS(수입,관,$A100,회계장부!$A:$A,"&gt;="&amp;회계보고_시작일,회계장부!$A:$A,"&lt;="&amp;회계보고_종료일),SUMIFS(수입,항목,TRIM($A100),회계장부!$A:$A,"&gt;="&amp;회계보고_시작일,회계장부!$A:$A,"&lt;="&amp;회계보고_종료일)),"")</f>
        <v/>
      </c>
      <c r="E100" s="235" t="str">
        <f t="shared" ca="1" si="6"/>
        <v/>
      </c>
      <c r="F100" s="216" t="str">
        <f ca="1">IFERROR(INDEX(보고서배열!$G:$G,MATCH(ROW(F100),보고서배열!$F:$F,0),1),IFERROR(INDEX(보고서배열!$I:$I,MATCH(ROW(F100),보고서배열!$H:$H,0),1),""))</f>
        <v/>
      </c>
      <c r="G100" s="232"/>
      <c r="H100" s="233" t="str">
        <f ca="1">IF(LEN($F100)&gt;0,IF(LEFT($F100,1)&lt;&gt;" ",SUMIFS(지출,관,$F100,회계장부!$A:$A,"&lt;"&amp;회계보고_시작일),SUMIFS(지출,항목,TRIM($F100),회계장부!$A:$A,"&lt;"&amp;회계보고_시작일)),"")</f>
        <v/>
      </c>
      <c r="I100" s="233" t="str">
        <f ca="1">IF(LEN($F100)&gt;0,IF(LEFT($F100,1)&lt;&gt;" ",SUMIFS(지출,관,$F100,회계장부!$A:$A,"&gt;="&amp;회계보고_시작일,회계장부!$A:$A,"&lt;="&amp;회계보고_종료일),SUMIFS(지출,항목,TRIM($F100),회계장부!$A:$A,"&gt;="&amp;회계보고_시작일,회계장부!$A:$A,"&lt;="&amp;회계보고_종료일)),"")</f>
        <v/>
      </c>
      <c r="J100" s="236" t="str">
        <f t="shared" ca="1" si="7"/>
        <v/>
      </c>
      <c r="O100" s="1">
        <f t="shared" ca="1" si="5"/>
        <v>0</v>
      </c>
    </row>
    <row r="101" spans="1:15" ht="18" thickBot="1">
      <c r="A101" s="215" t="str">
        <f ca="1">IFERROR(INDEX(보고서배열!$C:$C,MATCH(ROW(A101),보고서배열!$B:$B,0),1),IFERROR(INDEX(보고서배열!$E:$E,MATCH(ROW(A101),보고서배열!$D:$D,0),1),""))</f>
        <v/>
      </c>
      <c r="B101" s="226"/>
      <c r="C101" s="227" t="str">
        <f ca="1">IF(LEN($A101)&gt;0,IF(LEFT($A101,1)&lt;&gt;" ",SUMIFS(수입,관,$A101,회계장부!$A:$A,"&lt;"&amp;회계보고_시작일),SUMIFS(수입,항목,TRIM($A101),회계장부!$A:$A,"&lt;"&amp;회계보고_시작일)),"")</f>
        <v/>
      </c>
      <c r="D101" s="227" t="str">
        <f ca="1">IF(LEN($A101)&gt;0,IF(LEFT($A101,1)&lt;&gt;" ",SUMIFS(수입,관,$A101,회계장부!$A:$A,"&gt;="&amp;회계보고_시작일,회계장부!$A:$A,"&lt;="&amp;회계보고_종료일),SUMIFS(수입,항목,TRIM($A101),회계장부!$A:$A,"&gt;="&amp;회계보고_시작일,회계장부!$A:$A,"&lt;="&amp;회계보고_종료일)),"")</f>
        <v/>
      </c>
      <c r="E101" s="235" t="str">
        <f t="shared" ca="1" si="6"/>
        <v/>
      </c>
      <c r="F101" s="216" t="str">
        <f ca="1">IFERROR(INDEX(보고서배열!$G:$G,MATCH(ROW(F101),보고서배열!$F:$F,0),1),IFERROR(INDEX(보고서배열!$I:$I,MATCH(ROW(F101),보고서배열!$H:$H,0),1),""))</f>
        <v/>
      </c>
      <c r="G101" s="232"/>
      <c r="H101" s="233" t="str">
        <f ca="1">IF(LEN($F101)&gt;0,IF(LEFT($F101,1)&lt;&gt;" ",SUMIFS(지출,관,$F101,회계장부!$A:$A,"&lt;"&amp;회계보고_시작일),SUMIFS(지출,항목,TRIM($F101),회계장부!$A:$A,"&lt;"&amp;회계보고_시작일)),"")</f>
        <v/>
      </c>
      <c r="I101" s="233" t="str">
        <f ca="1">IF(LEN($F101)&gt;0,IF(LEFT($F101,1)&lt;&gt;" ",SUMIFS(지출,관,$F101,회계장부!$A:$A,"&gt;="&amp;회계보고_시작일,회계장부!$A:$A,"&lt;="&amp;회계보고_종료일),SUMIFS(지출,항목,TRIM($F101),회계장부!$A:$A,"&gt;="&amp;회계보고_시작일,회계장부!$A:$A,"&lt;="&amp;회계보고_종료일)),"")</f>
        <v/>
      </c>
      <c r="J101" s="236" t="str">
        <f t="shared" ca="1" si="7"/>
        <v/>
      </c>
      <c r="O101" s="1">
        <f t="shared" ca="1" si="5"/>
        <v>0</v>
      </c>
    </row>
    <row r="102" spans="1:15" ht="18" thickBot="1">
      <c r="A102" s="215" t="str">
        <f ca="1">IFERROR(INDEX(보고서배열!$C:$C,MATCH(ROW(A102),보고서배열!$B:$B,0),1),IFERROR(INDEX(보고서배열!$E:$E,MATCH(ROW(A102),보고서배열!$D:$D,0),1),""))</f>
        <v/>
      </c>
      <c r="B102" s="226"/>
      <c r="C102" s="227" t="str">
        <f ca="1">IF(LEN($A102)&gt;0,IF(LEFT($A102,1)&lt;&gt;" ",SUMIFS(수입,관,$A102,회계장부!$A:$A,"&lt;"&amp;회계보고_시작일),SUMIFS(수입,항목,TRIM($A102),회계장부!$A:$A,"&lt;"&amp;회계보고_시작일)),"")</f>
        <v/>
      </c>
      <c r="D102" s="227" t="str">
        <f ca="1">IF(LEN($A102)&gt;0,IF(LEFT($A102,1)&lt;&gt;" ",SUMIFS(수입,관,$A102,회계장부!$A:$A,"&gt;="&amp;회계보고_시작일,회계장부!$A:$A,"&lt;="&amp;회계보고_종료일),SUMIFS(수입,항목,TRIM($A102),회계장부!$A:$A,"&gt;="&amp;회계보고_시작일,회계장부!$A:$A,"&lt;="&amp;회계보고_종료일)),"")</f>
        <v/>
      </c>
      <c r="E102" s="235" t="str">
        <f t="shared" ca="1" si="6"/>
        <v/>
      </c>
      <c r="F102" s="216" t="str">
        <f ca="1">IFERROR(INDEX(보고서배열!$G:$G,MATCH(ROW(F102),보고서배열!$F:$F,0),1),IFERROR(INDEX(보고서배열!$I:$I,MATCH(ROW(F102),보고서배열!$H:$H,0),1),""))</f>
        <v/>
      </c>
      <c r="G102" s="232"/>
      <c r="H102" s="233" t="str">
        <f ca="1">IF(LEN($F102)&gt;0,IF(LEFT($F102,1)&lt;&gt;" ",SUMIFS(지출,관,$F102,회계장부!$A:$A,"&lt;"&amp;회계보고_시작일),SUMIFS(지출,항목,TRIM($F102),회계장부!$A:$A,"&lt;"&amp;회계보고_시작일)),"")</f>
        <v/>
      </c>
      <c r="I102" s="233" t="str">
        <f ca="1">IF(LEN($F102)&gt;0,IF(LEFT($F102,1)&lt;&gt;" ",SUMIFS(지출,관,$F102,회계장부!$A:$A,"&gt;="&amp;회계보고_시작일,회계장부!$A:$A,"&lt;="&amp;회계보고_종료일),SUMIFS(지출,항목,TRIM($F102),회계장부!$A:$A,"&gt;="&amp;회계보고_시작일,회계장부!$A:$A,"&lt;="&amp;회계보고_종료일)),"")</f>
        <v/>
      </c>
      <c r="J102" s="236" t="str">
        <f t="shared" ca="1" si="7"/>
        <v/>
      </c>
      <c r="O102" s="1">
        <f t="shared" ca="1" si="5"/>
        <v>0</v>
      </c>
    </row>
    <row r="103" spans="1:15" ht="18" thickBot="1">
      <c r="A103" s="215" t="str">
        <f ca="1">IFERROR(INDEX(보고서배열!$C:$C,MATCH(ROW(A103),보고서배열!$B:$B,0),1),IFERROR(INDEX(보고서배열!$E:$E,MATCH(ROW(A103),보고서배열!$D:$D,0),1),""))</f>
        <v/>
      </c>
      <c r="B103" s="226"/>
      <c r="C103" s="227" t="str">
        <f ca="1">IF(LEN($A103)&gt;0,IF(LEFT($A103,1)&lt;&gt;" ",SUMIFS(수입,관,$A103,회계장부!$A:$A,"&lt;"&amp;회계보고_시작일),SUMIFS(수입,항목,TRIM($A103),회계장부!$A:$A,"&lt;"&amp;회계보고_시작일)),"")</f>
        <v/>
      </c>
      <c r="D103" s="227" t="str">
        <f ca="1">IF(LEN($A103)&gt;0,IF(LEFT($A103,1)&lt;&gt;" ",SUMIFS(수입,관,$A103,회계장부!$A:$A,"&gt;="&amp;회계보고_시작일,회계장부!$A:$A,"&lt;="&amp;회계보고_종료일),SUMIFS(수입,항목,TRIM($A103),회계장부!$A:$A,"&gt;="&amp;회계보고_시작일,회계장부!$A:$A,"&lt;="&amp;회계보고_종료일)),"")</f>
        <v/>
      </c>
      <c r="E103" s="235" t="str">
        <f t="shared" ca="1" si="6"/>
        <v/>
      </c>
      <c r="F103" s="216" t="str">
        <f ca="1">IFERROR(INDEX(보고서배열!$G:$G,MATCH(ROW(F103),보고서배열!$F:$F,0),1),IFERROR(INDEX(보고서배열!$I:$I,MATCH(ROW(F103),보고서배열!$H:$H,0),1),""))</f>
        <v/>
      </c>
      <c r="G103" s="232"/>
      <c r="H103" s="233" t="str">
        <f ca="1">IF(LEN($F103)&gt;0,IF(LEFT($F103,1)&lt;&gt;" ",SUMIFS(지출,관,$F103,회계장부!$A:$A,"&lt;"&amp;회계보고_시작일),SUMIFS(지출,항목,TRIM($F103),회계장부!$A:$A,"&lt;"&amp;회계보고_시작일)),"")</f>
        <v/>
      </c>
      <c r="I103" s="233" t="str">
        <f ca="1">IF(LEN($F103)&gt;0,IF(LEFT($F103,1)&lt;&gt;" ",SUMIFS(지출,관,$F103,회계장부!$A:$A,"&gt;="&amp;회계보고_시작일,회계장부!$A:$A,"&lt;="&amp;회계보고_종료일),SUMIFS(지출,항목,TRIM($F103),회계장부!$A:$A,"&gt;="&amp;회계보고_시작일,회계장부!$A:$A,"&lt;="&amp;회계보고_종료일)),"")</f>
        <v/>
      </c>
      <c r="J103" s="236" t="str">
        <f t="shared" ca="1" si="7"/>
        <v/>
      </c>
      <c r="O103" s="1">
        <f t="shared" ca="1" si="5"/>
        <v>0</v>
      </c>
    </row>
    <row r="104" spans="1:15" ht="18" thickBot="1">
      <c r="A104" s="215" t="str">
        <f ca="1">IFERROR(INDEX(보고서배열!$C:$C,MATCH(ROW(A104),보고서배열!$B:$B,0),1),IFERROR(INDEX(보고서배열!$E:$E,MATCH(ROW(A104),보고서배열!$D:$D,0),1),""))</f>
        <v/>
      </c>
      <c r="B104" s="226"/>
      <c r="C104" s="227" t="str">
        <f ca="1">IF(LEN($A104)&gt;0,IF(LEFT($A104,1)&lt;&gt;" ",SUMIFS(수입,관,$A104,회계장부!$A:$A,"&lt;"&amp;회계보고_시작일),SUMIFS(수입,항목,TRIM($A104),회계장부!$A:$A,"&lt;"&amp;회계보고_시작일)),"")</f>
        <v/>
      </c>
      <c r="D104" s="227" t="str">
        <f ca="1">IF(LEN($A104)&gt;0,IF(LEFT($A104,1)&lt;&gt;" ",SUMIFS(수입,관,$A104,회계장부!$A:$A,"&gt;="&amp;회계보고_시작일,회계장부!$A:$A,"&lt;="&amp;회계보고_종료일),SUMIFS(수입,항목,TRIM($A104),회계장부!$A:$A,"&gt;="&amp;회계보고_시작일,회계장부!$A:$A,"&lt;="&amp;회계보고_종료일)),"")</f>
        <v/>
      </c>
      <c r="E104" s="235" t="str">
        <f t="shared" ca="1" si="6"/>
        <v/>
      </c>
      <c r="F104" s="216" t="str">
        <f ca="1">IFERROR(INDEX(보고서배열!$G:$G,MATCH(ROW(F104),보고서배열!$F:$F,0),1),IFERROR(INDEX(보고서배열!$I:$I,MATCH(ROW(F104),보고서배열!$H:$H,0),1),""))</f>
        <v/>
      </c>
      <c r="G104" s="232"/>
      <c r="H104" s="233" t="str">
        <f ca="1">IF(LEN($F104)&gt;0,IF(LEFT($F104,1)&lt;&gt;" ",SUMIFS(지출,관,$F104,회계장부!$A:$A,"&lt;"&amp;회계보고_시작일),SUMIFS(지출,항목,TRIM($F104),회계장부!$A:$A,"&lt;"&amp;회계보고_시작일)),"")</f>
        <v/>
      </c>
      <c r="I104" s="233" t="str">
        <f ca="1">IF(LEN($F104)&gt;0,IF(LEFT($F104,1)&lt;&gt;" ",SUMIFS(지출,관,$F104,회계장부!$A:$A,"&gt;="&amp;회계보고_시작일,회계장부!$A:$A,"&lt;="&amp;회계보고_종료일),SUMIFS(지출,항목,TRIM($F104),회계장부!$A:$A,"&gt;="&amp;회계보고_시작일,회계장부!$A:$A,"&lt;="&amp;회계보고_종료일)),"")</f>
        <v/>
      </c>
      <c r="J104" s="236" t="str">
        <f t="shared" ca="1" si="7"/>
        <v/>
      </c>
      <c r="O104" s="1">
        <f t="shared" ca="1" si="5"/>
        <v>0</v>
      </c>
    </row>
    <row r="105" spans="1:15" ht="18" thickBot="1">
      <c r="A105" s="215" t="str">
        <f ca="1">IFERROR(INDEX(보고서배열!$C:$C,MATCH(ROW(A105),보고서배열!$B:$B,0),1),IFERROR(INDEX(보고서배열!$E:$E,MATCH(ROW(A105),보고서배열!$D:$D,0),1),""))</f>
        <v/>
      </c>
      <c r="B105" s="226"/>
      <c r="C105" s="227" t="str">
        <f ca="1">IF(LEN($A105)&gt;0,IF(LEFT($A105,1)&lt;&gt;" ",SUMIFS(수입,관,$A105,회계장부!$A:$A,"&lt;"&amp;회계보고_시작일),SUMIFS(수입,항목,TRIM($A105),회계장부!$A:$A,"&lt;"&amp;회계보고_시작일)),"")</f>
        <v/>
      </c>
      <c r="D105" s="227" t="str">
        <f ca="1">IF(LEN($A105)&gt;0,IF(LEFT($A105,1)&lt;&gt;" ",SUMIFS(수입,관,$A105,회계장부!$A:$A,"&gt;="&amp;회계보고_시작일,회계장부!$A:$A,"&lt;="&amp;회계보고_종료일),SUMIFS(수입,항목,TRIM($A105),회계장부!$A:$A,"&gt;="&amp;회계보고_시작일,회계장부!$A:$A,"&lt;="&amp;회계보고_종료일)),"")</f>
        <v/>
      </c>
      <c r="E105" s="235" t="str">
        <f t="shared" ca="1" si="6"/>
        <v/>
      </c>
      <c r="F105" s="216" t="str">
        <f ca="1">IFERROR(INDEX(보고서배열!$G:$G,MATCH(ROW(F105),보고서배열!$F:$F,0),1),IFERROR(INDEX(보고서배열!$I:$I,MATCH(ROW(F105),보고서배열!$H:$H,0),1),""))</f>
        <v/>
      </c>
      <c r="G105" s="232"/>
      <c r="H105" s="233" t="str">
        <f ca="1">IF(LEN($F105)&gt;0,IF(LEFT($F105,1)&lt;&gt;" ",SUMIFS(지출,관,$F105,회계장부!$A:$A,"&lt;"&amp;회계보고_시작일),SUMIFS(지출,항목,TRIM($F105),회계장부!$A:$A,"&lt;"&amp;회계보고_시작일)),"")</f>
        <v/>
      </c>
      <c r="I105" s="233" t="str">
        <f ca="1">IF(LEN($F105)&gt;0,IF(LEFT($F105,1)&lt;&gt;" ",SUMIFS(지출,관,$F105,회계장부!$A:$A,"&gt;="&amp;회계보고_시작일,회계장부!$A:$A,"&lt;="&amp;회계보고_종료일),SUMIFS(지출,항목,TRIM($F105),회계장부!$A:$A,"&gt;="&amp;회계보고_시작일,회계장부!$A:$A,"&lt;="&amp;회계보고_종료일)),"")</f>
        <v/>
      </c>
      <c r="J105" s="236" t="str">
        <f t="shared" ca="1" si="7"/>
        <v/>
      </c>
      <c r="O105" s="1">
        <f t="shared" ca="1" si="5"/>
        <v>0</v>
      </c>
    </row>
    <row r="106" spans="1:15" ht="18" thickBot="1">
      <c r="A106" s="215" t="str">
        <f ca="1">IFERROR(INDEX(보고서배열!$C:$C,MATCH(ROW(A106),보고서배열!$B:$B,0),1),IFERROR(INDEX(보고서배열!$E:$E,MATCH(ROW(A106),보고서배열!$D:$D,0),1),""))</f>
        <v/>
      </c>
      <c r="B106" s="226"/>
      <c r="C106" s="227" t="str">
        <f ca="1">IF(LEN($A106)&gt;0,IF(LEFT($A106,1)&lt;&gt;" ",SUMIFS(수입,관,$A106,회계장부!$A:$A,"&lt;"&amp;회계보고_시작일),SUMIFS(수입,항목,TRIM($A106),회계장부!$A:$A,"&lt;"&amp;회계보고_시작일)),"")</f>
        <v/>
      </c>
      <c r="D106" s="227" t="str">
        <f ca="1">IF(LEN($A106)&gt;0,IF(LEFT($A106,1)&lt;&gt;" ",SUMIFS(수입,관,$A106,회계장부!$A:$A,"&gt;="&amp;회계보고_시작일,회계장부!$A:$A,"&lt;="&amp;회계보고_종료일),SUMIFS(수입,항목,TRIM($A106),회계장부!$A:$A,"&gt;="&amp;회계보고_시작일,회계장부!$A:$A,"&lt;="&amp;회계보고_종료일)),"")</f>
        <v/>
      </c>
      <c r="E106" s="235" t="str">
        <f t="shared" ca="1" si="6"/>
        <v/>
      </c>
      <c r="F106" s="216" t="str">
        <f ca="1">IFERROR(INDEX(보고서배열!$G:$G,MATCH(ROW(F106),보고서배열!$F:$F,0),1),IFERROR(INDEX(보고서배열!$I:$I,MATCH(ROW(F106),보고서배열!$H:$H,0),1),""))</f>
        <v/>
      </c>
      <c r="G106" s="232"/>
      <c r="H106" s="233" t="str">
        <f ca="1">IF(LEN($F106)&gt;0,IF(LEFT($F106,1)&lt;&gt;" ",SUMIFS(지출,관,$F106,회계장부!$A:$A,"&lt;"&amp;회계보고_시작일),SUMIFS(지출,항목,TRIM($F106),회계장부!$A:$A,"&lt;"&amp;회계보고_시작일)),"")</f>
        <v/>
      </c>
      <c r="I106" s="233" t="str">
        <f ca="1">IF(LEN($F106)&gt;0,IF(LEFT($F106,1)&lt;&gt;" ",SUMIFS(지출,관,$F106,회계장부!$A:$A,"&gt;="&amp;회계보고_시작일,회계장부!$A:$A,"&lt;="&amp;회계보고_종료일),SUMIFS(지출,항목,TRIM($F106),회계장부!$A:$A,"&gt;="&amp;회계보고_시작일,회계장부!$A:$A,"&lt;="&amp;회계보고_종료일)),"")</f>
        <v/>
      </c>
      <c r="J106" s="236" t="str">
        <f t="shared" ca="1" si="7"/>
        <v/>
      </c>
      <c r="O106" s="1">
        <f t="shared" ca="1" si="5"/>
        <v>0</v>
      </c>
    </row>
    <row r="107" spans="1:15" ht="18" thickBot="1">
      <c r="A107" s="215" t="str">
        <f ca="1">IFERROR(INDEX(보고서배열!$C:$C,MATCH(ROW(A107),보고서배열!$B:$B,0),1),IFERROR(INDEX(보고서배열!$E:$E,MATCH(ROW(A107),보고서배열!$D:$D,0),1),""))</f>
        <v/>
      </c>
      <c r="B107" s="226"/>
      <c r="C107" s="227" t="str">
        <f ca="1">IF(LEN($A107)&gt;0,IF(LEFT($A107,1)&lt;&gt;" ",SUMIFS(수입,관,$A107,회계장부!$A:$A,"&lt;"&amp;회계보고_시작일),SUMIFS(수입,항목,TRIM($A107),회계장부!$A:$A,"&lt;"&amp;회계보고_시작일)),"")</f>
        <v/>
      </c>
      <c r="D107" s="227" t="str">
        <f ca="1">IF(LEN($A107)&gt;0,IF(LEFT($A107,1)&lt;&gt;" ",SUMIFS(수입,관,$A107,회계장부!$A:$A,"&gt;="&amp;회계보고_시작일,회계장부!$A:$A,"&lt;="&amp;회계보고_종료일),SUMIFS(수입,항목,TRIM($A107),회계장부!$A:$A,"&gt;="&amp;회계보고_시작일,회계장부!$A:$A,"&lt;="&amp;회계보고_종료일)),"")</f>
        <v/>
      </c>
      <c r="E107" s="235" t="str">
        <f t="shared" ca="1" si="6"/>
        <v/>
      </c>
      <c r="F107" s="216" t="str">
        <f ca="1">IFERROR(INDEX(보고서배열!$G:$G,MATCH(ROW(F107),보고서배열!$F:$F,0),1),IFERROR(INDEX(보고서배열!$I:$I,MATCH(ROW(F107),보고서배열!$H:$H,0),1),""))</f>
        <v/>
      </c>
      <c r="G107" s="232"/>
      <c r="H107" s="233" t="str">
        <f ca="1">IF(LEN($F107)&gt;0,IF(LEFT($F107,1)&lt;&gt;" ",SUMIFS(지출,관,$F107,회계장부!$A:$A,"&lt;"&amp;회계보고_시작일),SUMIFS(지출,항목,TRIM($F107),회계장부!$A:$A,"&lt;"&amp;회계보고_시작일)),"")</f>
        <v/>
      </c>
      <c r="I107" s="233" t="str">
        <f ca="1">IF(LEN($F107)&gt;0,IF(LEFT($F107,1)&lt;&gt;" ",SUMIFS(지출,관,$F107,회계장부!$A:$A,"&gt;="&amp;회계보고_시작일,회계장부!$A:$A,"&lt;="&amp;회계보고_종료일),SUMIFS(지출,항목,TRIM($F107),회계장부!$A:$A,"&gt;="&amp;회계보고_시작일,회계장부!$A:$A,"&lt;="&amp;회계보고_종료일)),"")</f>
        <v/>
      </c>
      <c r="J107" s="236" t="str">
        <f t="shared" ca="1" si="7"/>
        <v/>
      </c>
      <c r="O107" s="1">
        <f t="shared" ca="1" si="5"/>
        <v>0</v>
      </c>
    </row>
    <row r="108" spans="1:15" ht="18" thickBot="1">
      <c r="A108" s="215" t="str">
        <f ca="1">IFERROR(INDEX(보고서배열!$C:$C,MATCH(ROW(A108),보고서배열!$B:$B,0),1),IFERROR(INDEX(보고서배열!$E:$E,MATCH(ROW(A108),보고서배열!$D:$D,0),1),""))</f>
        <v/>
      </c>
      <c r="B108" s="226"/>
      <c r="C108" s="227" t="str">
        <f ca="1">IF(LEN($A108)&gt;0,IF(LEFT($A108,1)&lt;&gt;" ",SUMIFS(수입,관,$A108,회계장부!$A:$A,"&lt;"&amp;회계보고_시작일),SUMIFS(수입,항목,TRIM($A108),회계장부!$A:$A,"&lt;"&amp;회계보고_시작일)),"")</f>
        <v/>
      </c>
      <c r="D108" s="227" t="str">
        <f ca="1">IF(LEN($A108)&gt;0,IF(LEFT($A108,1)&lt;&gt;" ",SUMIFS(수입,관,$A108,회계장부!$A:$A,"&gt;="&amp;회계보고_시작일,회계장부!$A:$A,"&lt;="&amp;회계보고_종료일),SUMIFS(수입,항목,TRIM($A108),회계장부!$A:$A,"&gt;="&amp;회계보고_시작일,회계장부!$A:$A,"&lt;="&amp;회계보고_종료일)),"")</f>
        <v/>
      </c>
      <c r="E108" s="235" t="str">
        <f t="shared" ca="1" si="6"/>
        <v/>
      </c>
      <c r="F108" s="216" t="str">
        <f ca="1">IFERROR(INDEX(보고서배열!$G:$G,MATCH(ROW(F108),보고서배열!$F:$F,0),1),IFERROR(INDEX(보고서배열!$I:$I,MATCH(ROW(F108),보고서배열!$H:$H,0),1),""))</f>
        <v/>
      </c>
      <c r="G108" s="232"/>
      <c r="H108" s="233" t="str">
        <f ca="1">IF(LEN($F108)&gt;0,IF(LEFT($F108,1)&lt;&gt;" ",SUMIFS(지출,관,$F108,회계장부!$A:$A,"&lt;"&amp;회계보고_시작일),SUMIFS(지출,항목,TRIM($F108),회계장부!$A:$A,"&lt;"&amp;회계보고_시작일)),"")</f>
        <v/>
      </c>
      <c r="I108" s="233" t="str">
        <f ca="1">IF(LEN($F108)&gt;0,IF(LEFT($F108,1)&lt;&gt;" ",SUMIFS(지출,관,$F108,회계장부!$A:$A,"&gt;="&amp;회계보고_시작일,회계장부!$A:$A,"&lt;="&amp;회계보고_종료일),SUMIFS(지출,항목,TRIM($F108),회계장부!$A:$A,"&gt;="&amp;회계보고_시작일,회계장부!$A:$A,"&lt;="&amp;회계보고_종료일)),"")</f>
        <v/>
      </c>
      <c r="J108" s="236" t="str">
        <f t="shared" ca="1" si="7"/>
        <v/>
      </c>
      <c r="O108" s="1">
        <f t="shared" ca="1" si="5"/>
        <v>0</v>
      </c>
    </row>
    <row r="109" spans="1:15" ht="18" thickBot="1">
      <c r="A109" s="215" t="str">
        <f ca="1">IFERROR(INDEX(보고서배열!$C:$C,MATCH(ROW(A109),보고서배열!$B:$B,0),1),IFERROR(INDEX(보고서배열!$E:$E,MATCH(ROW(A109),보고서배열!$D:$D,0),1),""))</f>
        <v/>
      </c>
      <c r="B109" s="226"/>
      <c r="C109" s="227" t="str">
        <f ca="1">IF(LEN($A109)&gt;0,IF(LEFT($A109,1)&lt;&gt;" ",SUMIFS(수입,관,$A109,회계장부!$A:$A,"&lt;"&amp;회계보고_시작일),SUMIFS(수입,항목,TRIM($A109),회계장부!$A:$A,"&lt;"&amp;회계보고_시작일)),"")</f>
        <v/>
      </c>
      <c r="D109" s="227" t="str">
        <f ca="1">IF(LEN($A109)&gt;0,IF(LEFT($A109,1)&lt;&gt;" ",SUMIFS(수입,관,$A109,회계장부!$A:$A,"&gt;="&amp;회계보고_시작일,회계장부!$A:$A,"&lt;="&amp;회계보고_종료일),SUMIFS(수입,항목,TRIM($A109),회계장부!$A:$A,"&gt;="&amp;회계보고_시작일,회계장부!$A:$A,"&lt;="&amp;회계보고_종료일)),"")</f>
        <v/>
      </c>
      <c r="E109" s="235" t="str">
        <f t="shared" ca="1" si="6"/>
        <v/>
      </c>
      <c r="F109" s="216" t="str">
        <f ca="1">IFERROR(INDEX(보고서배열!$G:$G,MATCH(ROW(F109),보고서배열!$F:$F,0),1),IFERROR(INDEX(보고서배열!$I:$I,MATCH(ROW(F109),보고서배열!$H:$H,0),1),""))</f>
        <v/>
      </c>
      <c r="G109" s="232"/>
      <c r="H109" s="233" t="str">
        <f ca="1">IF(LEN($F109)&gt;0,IF(LEFT($F109,1)&lt;&gt;" ",SUMIFS(지출,관,$F109,회계장부!$A:$A,"&lt;"&amp;회계보고_시작일),SUMIFS(지출,항목,TRIM($F109),회계장부!$A:$A,"&lt;"&amp;회계보고_시작일)),"")</f>
        <v/>
      </c>
      <c r="I109" s="233" t="str">
        <f ca="1">IF(LEN($F109)&gt;0,IF(LEFT($F109,1)&lt;&gt;" ",SUMIFS(지출,관,$F109,회계장부!$A:$A,"&gt;="&amp;회계보고_시작일,회계장부!$A:$A,"&lt;="&amp;회계보고_종료일),SUMIFS(지출,항목,TRIM($F109),회계장부!$A:$A,"&gt;="&amp;회계보고_시작일,회계장부!$A:$A,"&lt;="&amp;회계보고_종료일)),"")</f>
        <v/>
      </c>
      <c r="J109" s="236" t="str">
        <f t="shared" ca="1" si="7"/>
        <v/>
      </c>
      <c r="O109" s="1">
        <f t="shared" ca="1" si="5"/>
        <v>0</v>
      </c>
    </row>
    <row r="110" spans="1:15" ht="18" thickBot="1">
      <c r="A110" s="215" t="str">
        <f ca="1">IFERROR(INDEX(보고서배열!$C:$C,MATCH(ROW(A110),보고서배열!$B:$B,0),1),IFERROR(INDEX(보고서배열!$E:$E,MATCH(ROW(A110),보고서배열!$D:$D,0),1),""))</f>
        <v/>
      </c>
      <c r="B110" s="226"/>
      <c r="C110" s="227" t="str">
        <f ca="1">IF(LEN($A110)&gt;0,IF(LEFT($A110,1)&lt;&gt;" ",SUMIFS(수입,관,$A110,회계장부!$A:$A,"&lt;"&amp;회계보고_시작일),SUMIFS(수입,항목,TRIM($A110),회계장부!$A:$A,"&lt;"&amp;회계보고_시작일)),"")</f>
        <v/>
      </c>
      <c r="D110" s="227" t="str">
        <f ca="1">IF(LEN($A110)&gt;0,IF(LEFT($A110,1)&lt;&gt;" ",SUMIFS(수입,관,$A110,회계장부!$A:$A,"&gt;="&amp;회계보고_시작일,회계장부!$A:$A,"&lt;="&amp;회계보고_종료일),SUMIFS(수입,항목,TRIM($A110),회계장부!$A:$A,"&gt;="&amp;회계보고_시작일,회계장부!$A:$A,"&lt;="&amp;회계보고_종료일)),"")</f>
        <v/>
      </c>
      <c r="E110" s="235" t="str">
        <f t="shared" ca="1" si="6"/>
        <v/>
      </c>
      <c r="F110" s="216" t="str">
        <f ca="1">IFERROR(INDEX(보고서배열!$G:$G,MATCH(ROW(F110),보고서배열!$F:$F,0),1),IFERROR(INDEX(보고서배열!$I:$I,MATCH(ROW(F110),보고서배열!$H:$H,0),1),""))</f>
        <v/>
      </c>
      <c r="G110" s="232"/>
      <c r="H110" s="233" t="str">
        <f ca="1">IF(LEN($F110)&gt;0,IF(LEFT($F110,1)&lt;&gt;" ",SUMIFS(지출,관,$F110,회계장부!$A:$A,"&lt;"&amp;회계보고_시작일),SUMIFS(지출,항목,TRIM($F110),회계장부!$A:$A,"&lt;"&amp;회계보고_시작일)),"")</f>
        <v/>
      </c>
      <c r="I110" s="233" t="str">
        <f ca="1">IF(LEN($F110)&gt;0,IF(LEFT($F110,1)&lt;&gt;" ",SUMIFS(지출,관,$F110,회계장부!$A:$A,"&gt;="&amp;회계보고_시작일,회계장부!$A:$A,"&lt;="&amp;회계보고_종료일),SUMIFS(지출,항목,TRIM($F110),회계장부!$A:$A,"&gt;="&amp;회계보고_시작일,회계장부!$A:$A,"&lt;="&amp;회계보고_종료일)),"")</f>
        <v/>
      </c>
      <c r="J110" s="236" t="str">
        <f t="shared" ca="1" si="7"/>
        <v/>
      </c>
      <c r="O110" s="1">
        <f t="shared" ca="1" si="5"/>
        <v>0</v>
      </c>
    </row>
    <row r="111" spans="1:15" ht="18" thickBot="1">
      <c r="A111" s="215" t="str">
        <f ca="1">IFERROR(INDEX(보고서배열!$C:$C,MATCH(ROW(A111),보고서배열!$B:$B,0),1),IFERROR(INDEX(보고서배열!$E:$E,MATCH(ROW(A111),보고서배열!$D:$D,0),1),""))</f>
        <v/>
      </c>
      <c r="B111" s="226"/>
      <c r="C111" s="227" t="str">
        <f ca="1">IF(LEN($A111)&gt;0,IF(LEFT($A111,1)&lt;&gt;" ",SUMIFS(수입,관,$A111,회계장부!$A:$A,"&lt;"&amp;회계보고_시작일),SUMIFS(수입,항목,TRIM($A111),회계장부!$A:$A,"&lt;"&amp;회계보고_시작일)),"")</f>
        <v/>
      </c>
      <c r="D111" s="227" t="str">
        <f ca="1">IF(LEN($A111)&gt;0,IF(LEFT($A111,1)&lt;&gt;" ",SUMIFS(수입,관,$A111,회계장부!$A:$A,"&gt;="&amp;회계보고_시작일,회계장부!$A:$A,"&lt;="&amp;회계보고_종료일),SUMIFS(수입,항목,TRIM($A111),회계장부!$A:$A,"&gt;="&amp;회계보고_시작일,회계장부!$A:$A,"&lt;="&amp;회계보고_종료일)),"")</f>
        <v/>
      </c>
      <c r="E111" s="235" t="str">
        <f t="shared" ca="1" si="6"/>
        <v/>
      </c>
      <c r="F111" s="216" t="str">
        <f ca="1">IFERROR(INDEX(보고서배열!$G:$G,MATCH(ROW(F111),보고서배열!$F:$F,0),1),IFERROR(INDEX(보고서배열!$I:$I,MATCH(ROW(F111),보고서배열!$H:$H,0),1),""))</f>
        <v/>
      </c>
      <c r="G111" s="232"/>
      <c r="H111" s="233" t="str">
        <f ca="1">IF(LEN($F111)&gt;0,IF(LEFT($F111,1)&lt;&gt;" ",SUMIFS(지출,관,$F111,회계장부!$A:$A,"&lt;"&amp;회계보고_시작일),SUMIFS(지출,항목,TRIM($F111),회계장부!$A:$A,"&lt;"&amp;회계보고_시작일)),"")</f>
        <v/>
      </c>
      <c r="I111" s="233" t="str">
        <f ca="1">IF(LEN($F111)&gt;0,IF(LEFT($F111,1)&lt;&gt;" ",SUMIFS(지출,관,$F111,회계장부!$A:$A,"&gt;="&amp;회계보고_시작일,회계장부!$A:$A,"&lt;="&amp;회계보고_종료일),SUMIFS(지출,항목,TRIM($F111),회계장부!$A:$A,"&gt;="&amp;회계보고_시작일,회계장부!$A:$A,"&lt;="&amp;회계보고_종료일)),"")</f>
        <v/>
      </c>
      <c r="J111" s="236" t="str">
        <f t="shared" ca="1" si="7"/>
        <v/>
      </c>
      <c r="O111" s="1">
        <f t="shared" ca="1" si="5"/>
        <v>0</v>
      </c>
    </row>
    <row r="112" spans="1:15" ht="18" thickBot="1">
      <c r="A112" s="215" t="str">
        <f ca="1">IFERROR(INDEX(보고서배열!$C:$C,MATCH(ROW(A112),보고서배열!$B:$B,0),1),IFERROR(INDEX(보고서배열!$E:$E,MATCH(ROW(A112),보고서배열!$D:$D,0),1),""))</f>
        <v/>
      </c>
      <c r="B112" s="226"/>
      <c r="C112" s="227" t="str">
        <f ca="1">IF(LEN($A112)&gt;0,IF(LEFT($A112,1)&lt;&gt;" ",SUMIFS(수입,관,$A112,회계장부!$A:$A,"&lt;"&amp;회계보고_시작일),SUMIFS(수입,항목,TRIM($A112),회계장부!$A:$A,"&lt;"&amp;회계보고_시작일)),"")</f>
        <v/>
      </c>
      <c r="D112" s="227" t="str">
        <f ca="1">IF(LEN($A112)&gt;0,IF(LEFT($A112,1)&lt;&gt;" ",SUMIFS(수입,관,$A112,회계장부!$A:$A,"&gt;="&amp;회계보고_시작일,회계장부!$A:$A,"&lt;="&amp;회계보고_종료일),SUMIFS(수입,항목,TRIM($A112),회계장부!$A:$A,"&gt;="&amp;회계보고_시작일,회계장부!$A:$A,"&lt;="&amp;회계보고_종료일)),"")</f>
        <v/>
      </c>
      <c r="E112" s="235" t="str">
        <f t="shared" ca="1" si="6"/>
        <v/>
      </c>
      <c r="F112" s="216" t="str">
        <f ca="1">IFERROR(INDEX(보고서배열!$G:$G,MATCH(ROW(F112),보고서배열!$F:$F,0),1),IFERROR(INDEX(보고서배열!$I:$I,MATCH(ROW(F112),보고서배열!$H:$H,0),1),""))</f>
        <v/>
      </c>
      <c r="G112" s="232"/>
      <c r="H112" s="233" t="str">
        <f ca="1">IF(LEN($F112)&gt;0,IF(LEFT($F112,1)&lt;&gt;" ",SUMIFS(지출,관,$F112,회계장부!$A:$A,"&lt;"&amp;회계보고_시작일),SUMIFS(지출,항목,TRIM($F112),회계장부!$A:$A,"&lt;"&amp;회계보고_시작일)),"")</f>
        <v/>
      </c>
      <c r="I112" s="233" t="str">
        <f ca="1">IF(LEN($F112)&gt;0,IF(LEFT($F112,1)&lt;&gt;" ",SUMIFS(지출,관,$F112,회계장부!$A:$A,"&gt;="&amp;회계보고_시작일,회계장부!$A:$A,"&lt;="&amp;회계보고_종료일),SUMIFS(지출,항목,TRIM($F112),회계장부!$A:$A,"&gt;="&amp;회계보고_시작일,회계장부!$A:$A,"&lt;="&amp;회계보고_종료일)),"")</f>
        <v/>
      </c>
      <c r="J112" s="236" t="str">
        <f t="shared" ca="1" si="7"/>
        <v/>
      </c>
      <c r="O112" s="1">
        <f t="shared" ca="1" si="5"/>
        <v>0</v>
      </c>
    </row>
    <row r="113" spans="1:15" ht="18" thickBot="1">
      <c r="A113" s="215" t="str">
        <f ca="1">IFERROR(INDEX(보고서배열!$C:$C,MATCH(ROW(A113),보고서배열!$B:$B,0),1),IFERROR(INDEX(보고서배열!$E:$E,MATCH(ROW(A113),보고서배열!$D:$D,0),1),""))</f>
        <v/>
      </c>
      <c r="B113" s="226"/>
      <c r="C113" s="227" t="str">
        <f ca="1">IF(LEN($A113)&gt;0,IF(LEFT($A113,1)&lt;&gt;" ",SUMIFS(수입,관,$A113,회계장부!$A:$A,"&lt;"&amp;회계보고_시작일),SUMIFS(수입,항목,TRIM($A113),회계장부!$A:$A,"&lt;"&amp;회계보고_시작일)),"")</f>
        <v/>
      </c>
      <c r="D113" s="227" t="str">
        <f ca="1">IF(LEN($A113)&gt;0,IF(LEFT($A113,1)&lt;&gt;" ",SUMIFS(수입,관,$A113,회계장부!$A:$A,"&gt;="&amp;회계보고_시작일,회계장부!$A:$A,"&lt;="&amp;회계보고_종료일),SUMIFS(수입,항목,TRIM($A113),회계장부!$A:$A,"&gt;="&amp;회계보고_시작일,회계장부!$A:$A,"&lt;="&amp;회계보고_종료일)),"")</f>
        <v/>
      </c>
      <c r="E113" s="235" t="str">
        <f t="shared" ca="1" si="6"/>
        <v/>
      </c>
      <c r="F113" s="216" t="str">
        <f ca="1">IFERROR(INDEX(보고서배열!$G:$G,MATCH(ROW(F113),보고서배열!$F:$F,0),1),IFERROR(INDEX(보고서배열!$I:$I,MATCH(ROW(F113),보고서배열!$H:$H,0),1),""))</f>
        <v/>
      </c>
      <c r="G113" s="232"/>
      <c r="H113" s="233" t="str">
        <f ca="1">IF(LEN($F113)&gt;0,IF(LEFT($F113,1)&lt;&gt;" ",SUMIFS(지출,관,$F113,회계장부!$A:$A,"&lt;"&amp;회계보고_시작일),SUMIFS(지출,항목,TRIM($F113),회계장부!$A:$A,"&lt;"&amp;회계보고_시작일)),"")</f>
        <v/>
      </c>
      <c r="I113" s="233" t="str">
        <f ca="1">IF(LEN($F113)&gt;0,IF(LEFT($F113,1)&lt;&gt;" ",SUMIFS(지출,관,$F113,회계장부!$A:$A,"&gt;="&amp;회계보고_시작일,회계장부!$A:$A,"&lt;="&amp;회계보고_종료일),SUMIFS(지출,항목,TRIM($F113),회계장부!$A:$A,"&gt;="&amp;회계보고_시작일,회계장부!$A:$A,"&lt;="&amp;회계보고_종료일)),"")</f>
        <v/>
      </c>
      <c r="J113" s="236" t="str">
        <f t="shared" ca="1" si="7"/>
        <v/>
      </c>
      <c r="O113" s="1">
        <f t="shared" ca="1" si="5"/>
        <v>0</v>
      </c>
    </row>
    <row r="114" spans="1:15" ht="18" thickBot="1">
      <c r="A114" s="215" t="str">
        <f ca="1">IFERROR(INDEX(보고서배열!$C:$C,MATCH(ROW(A114),보고서배열!$B:$B,0),1),IFERROR(INDEX(보고서배열!$E:$E,MATCH(ROW(A114),보고서배열!$D:$D,0),1),""))</f>
        <v/>
      </c>
      <c r="B114" s="226"/>
      <c r="C114" s="227" t="str">
        <f ca="1">IF(LEN($A114)&gt;0,IF(LEFT($A114,1)&lt;&gt;" ",SUMIFS(수입,관,$A114,회계장부!$A:$A,"&lt;"&amp;회계보고_시작일),SUMIFS(수입,항목,TRIM($A114),회계장부!$A:$A,"&lt;"&amp;회계보고_시작일)),"")</f>
        <v/>
      </c>
      <c r="D114" s="227" t="str">
        <f ca="1">IF(LEN($A114)&gt;0,IF(LEFT($A114,1)&lt;&gt;" ",SUMIFS(수입,관,$A114,회계장부!$A:$A,"&gt;="&amp;회계보고_시작일,회계장부!$A:$A,"&lt;="&amp;회계보고_종료일),SUMIFS(수입,항목,TRIM($A114),회계장부!$A:$A,"&gt;="&amp;회계보고_시작일,회계장부!$A:$A,"&lt;="&amp;회계보고_종료일)),"")</f>
        <v/>
      </c>
      <c r="E114" s="235" t="str">
        <f t="shared" ca="1" si="6"/>
        <v/>
      </c>
      <c r="F114" s="216" t="str">
        <f ca="1">IFERROR(INDEX(보고서배열!$G:$G,MATCH(ROW(F114),보고서배열!$F:$F,0),1),IFERROR(INDEX(보고서배열!$I:$I,MATCH(ROW(F114),보고서배열!$H:$H,0),1),""))</f>
        <v/>
      </c>
      <c r="G114" s="232"/>
      <c r="H114" s="233" t="str">
        <f ca="1">IF(LEN($F114)&gt;0,IF(LEFT($F114,1)&lt;&gt;" ",SUMIFS(지출,관,$F114,회계장부!$A:$A,"&lt;"&amp;회계보고_시작일),SUMIFS(지출,항목,TRIM($F114),회계장부!$A:$A,"&lt;"&amp;회계보고_시작일)),"")</f>
        <v/>
      </c>
      <c r="I114" s="233" t="str">
        <f ca="1">IF(LEN($F114)&gt;0,IF(LEFT($F114,1)&lt;&gt;" ",SUMIFS(지출,관,$F114,회계장부!$A:$A,"&gt;="&amp;회계보고_시작일,회계장부!$A:$A,"&lt;="&amp;회계보고_종료일),SUMIFS(지출,항목,TRIM($F114),회계장부!$A:$A,"&gt;="&amp;회계보고_시작일,회계장부!$A:$A,"&lt;="&amp;회계보고_종료일)),"")</f>
        <v/>
      </c>
      <c r="J114" s="236" t="str">
        <f t="shared" ca="1" si="7"/>
        <v/>
      </c>
      <c r="O114" s="1">
        <f t="shared" ca="1" si="5"/>
        <v>0</v>
      </c>
    </row>
    <row r="115" spans="1:15" ht="18" thickBot="1">
      <c r="A115" s="215" t="str">
        <f ca="1">IFERROR(INDEX(보고서배열!$C:$C,MATCH(ROW(A115),보고서배열!$B:$B,0),1),IFERROR(INDEX(보고서배열!$E:$E,MATCH(ROW(A115),보고서배열!$D:$D,0),1),""))</f>
        <v/>
      </c>
      <c r="B115" s="226"/>
      <c r="C115" s="227" t="str">
        <f ca="1">IF(LEN($A115)&gt;0,IF(LEFT($A115,1)&lt;&gt;" ",SUMIFS(수입,관,$A115,회계장부!$A:$A,"&lt;"&amp;회계보고_시작일),SUMIFS(수입,항목,TRIM($A115),회계장부!$A:$A,"&lt;"&amp;회계보고_시작일)),"")</f>
        <v/>
      </c>
      <c r="D115" s="227" t="str">
        <f ca="1">IF(LEN($A115)&gt;0,IF(LEFT($A115,1)&lt;&gt;" ",SUMIFS(수입,관,$A115,회계장부!$A:$A,"&gt;="&amp;회계보고_시작일,회계장부!$A:$A,"&lt;="&amp;회계보고_종료일),SUMIFS(수입,항목,TRIM($A115),회계장부!$A:$A,"&gt;="&amp;회계보고_시작일,회계장부!$A:$A,"&lt;="&amp;회계보고_종료일)),"")</f>
        <v/>
      </c>
      <c r="E115" s="235" t="str">
        <f t="shared" ca="1" si="6"/>
        <v/>
      </c>
      <c r="F115" s="216" t="str">
        <f ca="1">IFERROR(INDEX(보고서배열!$G:$G,MATCH(ROW(F115),보고서배열!$F:$F,0),1),IFERROR(INDEX(보고서배열!$I:$I,MATCH(ROW(F115),보고서배열!$H:$H,0),1),""))</f>
        <v/>
      </c>
      <c r="G115" s="232"/>
      <c r="H115" s="233" t="str">
        <f ca="1">IF(LEN($F115)&gt;0,IF(LEFT($F115,1)&lt;&gt;" ",SUMIFS(지출,관,$F115,회계장부!$A:$A,"&lt;"&amp;회계보고_시작일),SUMIFS(지출,항목,TRIM($F115),회계장부!$A:$A,"&lt;"&amp;회계보고_시작일)),"")</f>
        <v/>
      </c>
      <c r="I115" s="233" t="str">
        <f ca="1">IF(LEN($F115)&gt;0,IF(LEFT($F115,1)&lt;&gt;" ",SUMIFS(지출,관,$F115,회계장부!$A:$A,"&gt;="&amp;회계보고_시작일,회계장부!$A:$A,"&lt;="&amp;회계보고_종료일),SUMIFS(지출,항목,TRIM($F115),회계장부!$A:$A,"&gt;="&amp;회계보고_시작일,회계장부!$A:$A,"&lt;="&amp;회계보고_종료일)),"")</f>
        <v/>
      </c>
      <c r="J115" s="236" t="str">
        <f t="shared" ca="1" si="7"/>
        <v/>
      </c>
      <c r="O115" s="1">
        <f t="shared" ca="1" si="5"/>
        <v>0</v>
      </c>
    </row>
    <row r="116" spans="1:15" ht="18" thickBot="1">
      <c r="A116" s="215" t="str">
        <f ca="1">IFERROR(INDEX(보고서배열!$C:$C,MATCH(ROW(A116),보고서배열!$B:$B,0),1),IFERROR(INDEX(보고서배열!$E:$E,MATCH(ROW(A116),보고서배열!$D:$D,0),1),""))</f>
        <v/>
      </c>
      <c r="B116" s="226"/>
      <c r="C116" s="227" t="str">
        <f ca="1">IF(LEN($A116)&gt;0,IF(LEFT($A116,1)&lt;&gt;" ",SUMIFS(수입,관,$A116,회계장부!$A:$A,"&lt;"&amp;회계보고_시작일),SUMIFS(수입,항목,TRIM($A116),회계장부!$A:$A,"&lt;"&amp;회계보고_시작일)),"")</f>
        <v/>
      </c>
      <c r="D116" s="227" t="str">
        <f ca="1">IF(LEN($A116)&gt;0,IF(LEFT($A116,1)&lt;&gt;" ",SUMIFS(수입,관,$A116,회계장부!$A:$A,"&gt;="&amp;회계보고_시작일,회계장부!$A:$A,"&lt;="&amp;회계보고_종료일),SUMIFS(수입,항목,TRIM($A116),회계장부!$A:$A,"&gt;="&amp;회계보고_시작일,회계장부!$A:$A,"&lt;="&amp;회계보고_종료일)),"")</f>
        <v/>
      </c>
      <c r="E116" s="235" t="str">
        <f t="shared" ca="1" si="6"/>
        <v/>
      </c>
      <c r="F116" s="216" t="str">
        <f ca="1">IFERROR(INDEX(보고서배열!$G:$G,MATCH(ROW(F116),보고서배열!$F:$F,0),1),IFERROR(INDEX(보고서배열!$I:$I,MATCH(ROW(F116),보고서배열!$H:$H,0),1),""))</f>
        <v/>
      </c>
      <c r="G116" s="232"/>
      <c r="H116" s="233" t="str">
        <f ca="1">IF(LEN($F116)&gt;0,IF(LEFT($F116,1)&lt;&gt;" ",SUMIFS(지출,관,$F116,회계장부!$A:$A,"&lt;"&amp;회계보고_시작일),SUMIFS(지출,항목,TRIM($F116),회계장부!$A:$A,"&lt;"&amp;회계보고_시작일)),"")</f>
        <v/>
      </c>
      <c r="I116" s="233" t="str">
        <f ca="1">IF(LEN($F116)&gt;0,IF(LEFT($F116,1)&lt;&gt;" ",SUMIFS(지출,관,$F116,회계장부!$A:$A,"&gt;="&amp;회계보고_시작일,회계장부!$A:$A,"&lt;="&amp;회계보고_종료일),SUMIFS(지출,항목,TRIM($F116),회계장부!$A:$A,"&gt;="&amp;회계보고_시작일,회계장부!$A:$A,"&lt;="&amp;회계보고_종료일)),"")</f>
        <v/>
      </c>
      <c r="J116" s="236" t="str">
        <f t="shared" ca="1" si="7"/>
        <v/>
      </c>
      <c r="O116" s="1">
        <f t="shared" ca="1" si="5"/>
        <v>0</v>
      </c>
    </row>
    <row r="117" spans="1:15" ht="18" thickBot="1">
      <c r="A117" s="215" t="str">
        <f ca="1">IFERROR(INDEX(보고서배열!$C:$C,MATCH(ROW(A117),보고서배열!$B:$B,0),1),IFERROR(INDEX(보고서배열!$E:$E,MATCH(ROW(A117),보고서배열!$D:$D,0),1),""))</f>
        <v/>
      </c>
      <c r="B117" s="226"/>
      <c r="C117" s="227" t="str">
        <f ca="1">IF(LEN($A117)&gt;0,IF(LEFT($A117,1)&lt;&gt;" ",SUMIFS(수입,관,$A117,회계장부!$A:$A,"&lt;"&amp;회계보고_시작일),SUMIFS(수입,항목,TRIM($A117),회계장부!$A:$A,"&lt;"&amp;회계보고_시작일)),"")</f>
        <v/>
      </c>
      <c r="D117" s="227" t="str">
        <f ca="1">IF(LEN($A117)&gt;0,IF(LEFT($A117,1)&lt;&gt;" ",SUMIFS(수입,관,$A117,회계장부!$A:$A,"&gt;="&amp;회계보고_시작일,회계장부!$A:$A,"&lt;="&amp;회계보고_종료일),SUMIFS(수입,항목,TRIM($A117),회계장부!$A:$A,"&gt;="&amp;회계보고_시작일,회계장부!$A:$A,"&lt;="&amp;회계보고_종료일)),"")</f>
        <v/>
      </c>
      <c r="E117" s="235" t="str">
        <f t="shared" ca="1" si="6"/>
        <v/>
      </c>
      <c r="F117" s="216" t="str">
        <f ca="1">IFERROR(INDEX(보고서배열!$G:$G,MATCH(ROW(F117),보고서배열!$F:$F,0),1),IFERROR(INDEX(보고서배열!$I:$I,MATCH(ROW(F117),보고서배열!$H:$H,0),1),""))</f>
        <v/>
      </c>
      <c r="G117" s="232"/>
      <c r="H117" s="233" t="str">
        <f ca="1">IF(LEN($F117)&gt;0,IF(LEFT($F117,1)&lt;&gt;" ",SUMIFS(지출,관,$F117,회계장부!$A:$A,"&lt;"&amp;회계보고_시작일),SUMIFS(지출,항목,TRIM($F117),회계장부!$A:$A,"&lt;"&amp;회계보고_시작일)),"")</f>
        <v/>
      </c>
      <c r="I117" s="233" t="str">
        <f ca="1">IF(LEN($F117)&gt;0,IF(LEFT($F117,1)&lt;&gt;" ",SUMIFS(지출,관,$F117,회계장부!$A:$A,"&gt;="&amp;회계보고_시작일,회계장부!$A:$A,"&lt;="&amp;회계보고_종료일),SUMIFS(지출,항목,TRIM($F117),회계장부!$A:$A,"&gt;="&amp;회계보고_시작일,회계장부!$A:$A,"&lt;="&amp;회계보고_종료일)),"")</f>
        <v/>
      </c>
      <c r="J117" s="236" t="str">
        <f t="shared" ca="1" si="7"/>
        <v/>
      </c>
      <c r="O117" s="1">
        <f t="shared" ca="1" si="5"/>
        <v>0</v>
      </c>
    </row>
    <row r="118" spans="1:15" ht="18" thickBot="1">
      <c r="A118" s="215" t="str">
        <f ca="1">IFERROR(INDEX(보고서배열!$C:$C,MATCH(ROW(A118),보고서배열!$B:$B,0),1),IFERROR(INDEX(보고서배열!$E:$E,MATCH(ROW(A118),보고서배열!$D:$D,0),1),""))</f>
        <v/>
      </c>
      <c r="B118" s="226"/>
      <c r="C118" s="227" t="str">
        <f ca="1">IF(LEN($A118)&gt;0,IF(LEFT($A118,1)&lt;&gt;" ",SUMIFS(수입,관,$A118,회계장부!$A:$A,"&lt;"&amp;회계보고_시작일),SUMIFS(수입,항목,TRIM($A118),회계장부!$A:$A,"&lt;"&amp;회계보고_시작일)),"")</f>
        <v/>
      </c>
      <c r="D118" s="227" t="str">
        <f ca="1">IF(LEN($A118)&gt;0,IF(LEFT($A118,1)&lt;&gt;" ",SUMIFS(수입,관,$A118,회계장부!$A:$A,"&gt;="&amp;회계보고_시작일,회계장부!$A:$A,"&lt;="&amp;회계보고_종료일),SUMIFS(수입,항목,TRIM($A118),회계장부!$A:$A,"&gt;="&amp;회계보고_시작일,회계장부!$A:$A,"&lt;="&amp;회계보고_종료일)),"")</f>
        <v/>
      </c>
      <c r="E118" s="235" t="str">
        <f t="shared" ca="1" si="6"/>
        <v/>
      </c>
      <c r="F118" s="216" t="str">
        <f ca="1">IFERROR(INDEX(보고서배열!$G:$G,MATCH(ROW(F118),보고서배열!$F:$F,0),1),IFERROR(INDEX(보고서배열!$I:$I,MATCH(ROW(F118),보고서배열!$H:$H,0),1),""))</f>
        <v/>
      </c>
      <c r="G118" s="232"/>
      <c r="H118" s="233" t="str">
        <f ca="1">IF(LEN($F118)&gt;0,IF(LEFT($F118,1)&lt;&gt;" ",SUMIFS(지출,관,$F118,회계장부!$A:$A,"&lt;"&amp;회계보고_시작일),SUMIFS(지출,항목,TRIM($F118),회계장부!$A:$A,"&lt;"&amp;회계보고_시작일)),"")</f>
        <v/>
      </c>
      <c r="I118" s="233" t="str">
        <f ca="1">IF(LEN($F118)&gt;0,IF(LEFT($F118,1)&lt;&gt;" ",SUMIFS(지출,관,$F118,회계장부!$A:$A,"&gt;="&amp;회계보고_시작일,회계장부!$A:$A,"&lt;="&amp;회계보고_종료일),SUMIFS(지출,항목,TRIM($F118),회계장부!$A:$A,"&gt;="&amp;회계보고_시작일,회계장부!$A:$A,"&lt;="&amp;회계보고_종료일)),"")</f>
        <v/>
      </c>
      <c r="J118" s="236" t="str">
        <f t="shared" ca="1" si="7"/>
        <v/>
      </c>
      <c r="O118" s="1">
        <f t="shared" ca="1" si="5"/>
        <v>0</v>
      </c>
    </row>
    <row r="119" spans="1:15" ht="18" thickBot="1">
      <c r="A119" s="215" t="str">
        <f ca="1">IFERROR(INDEX(보고서배열!$C:$C,MATCH(ROW(A119),보고서배열!$B:$B,0),1),IFERROR(INDEX(보고서배열!$E:$E,MATCH(ROW(A119),보고서배열!$D:$D,0),1),""))</f>
        <v/>
      </c>
      <c r="B119" s="226"/>
      <c r="C119" s="227" t="str">
        <f ca="1">IF(LEN($A119)&gt;0,IF(LEFT($A119,1)&lt;&gt;" ",SUMIFS(수입,관,$A119,회계장부!$A:$A,"&lt;"&amp;회계보고_시작일),SUMIFS(수입,항목,TRIM($A119),회계장부!$A:$A,"&lt;"&amp;회계보고_시작일)),"")</f>
        <v/>
      </c>
      <c r="D119" s="227" t="str">
        <f ca="1">IF(LEN($A119)&gt;0,IF(LEFT($A119,1)&lt;&gt;" ",SUMIFS(수입,관,$A119,회계장부!$A:$A,"&gt;="&amp;회계보고_시작일,회계장부!$A:$A,"&lt;="&amp;회계보고_종료일),SUMIFS(수입,항목,TRIM($A119),회계장부!$A:$A,"&gt;="&amp;회계보고_시작일,회계장부!$A:$A,"&lt;="&amp;회계보고_종료일)),"")</f>
        <v/>
      </c>
      <c r="E119" s="235" t="str">
        <f t="shared" ca="1" si="6"/>
        <v/>
      </c>
      <c r="F119" s="216" t="str">
        <f ca="1">IFERROR(INDEX(보고서배열!$G:$G,MATCH(ROW(F119),보고서배열!$F:$F,0),1),IFERROR(INDEX(보고서배열!$I:$I,MATCH(ROW(F119),보고서배열!$H:$H,0),1),""))</f>
        <v/>
      </c>
      <c r="G119" s="232"/>
      <c r="H119" s="233" t="str">
        <f ca="1">IF(LEN($F119)&gt;0,IF(LEFT($F119,1)&lt;&gt;" ",SUMIFS(지출,관,$F119,회계장부!$A:$A,"&lt;"&amp;회계보고_시작일),SUMIFS(지출,항목,TRIM($F119),회계장부!$A:$A,"&lt;"&amp;회계보고_시작일)),"")</f>
        <v/>
      </c>
      <c r="I119" s="233" t="str">
        <f ca="1">IF(LEN($F119)&gt;0,IF(LEFT($F119,1)&lt;&gt;" ",SUMIFS(지출,관,$F119,회계장부!$A:$A,"&gt;="&amp;회계보고_시작일,회계장부!$A:$A,"&lt;="&amp;회계보고_종료일),SUMIFS(지출,항목,TRIM($F119),회계장부!$A:$A,"&gt;="&amp;회계보고_시작일,회계장부!$A:$A,"&lt;="&amp;회계보고_종료일)),"")</f>
        <v/>
      </c>
      <c r="J119" s="236" t="str">
        <f t="shared" ca="1" si="7"/>
        <v/>
      </c>
      <c r="O119" s="1">
        <f t="shared" ca="1" si="5"/>
        <v>0</v>
      </c>
    </row>
    <row r="120" spans="1:15" ht="18" thickBot="1">
      <c r="A120" s="215" t="str">
        <f ca="1">IFERROR(INDEX(보고서배열!$C:$C,MATCH(ROW(A120),보고서배열!$B:$B,0),1),IFERROR(INDEX(보고서배열!$E:$E,MATCH(ROW(A120),보고서배열!$D:$D,0),1),""))</f>
        <v/>
      </c>
      <c r="B120" s="226"/>
      <c r="C120" s="227" t="str">
        <f ca="1">IF(LEN($A120)&gt;0,IF(LEFT($A120,1)&lt;&gt;" ",SUMIFS(수입,관,$A120,회계장부!$A:$A,"&lt;"&amp;회계보고_시작일),SUMIFS(수입,항목,TRIM($A120),회계장부!$A:$A,"&lt;"&amp;회계보고_시작일)),"")</f>
        <v/>
      </c>
      <c r="D120" s="227" t="str">
        <f ca="1">IF(LEN($A120)&gt;0,IF(LEFT($A120,1)&lt;&gt;" ",SUMIFS(수입,관,$A120,회계장부!$A:$A,"&gt;="&amp;회계보고_시작일,회계장부!$A:$A,"&lt;="&amp;회계보고_종료일),SUMIFS(수입,항목,TRIM($A120),회계장부!$A:$A,"&gt;="&amp;회계보고_시작일,회계장부!$A:$A,"&lt;="&amp;회계보고_종료일)),"")</f>
        <v/>
      </c>
      <c r="E120" s="235" t="str">
        <f t="shared" ca="1" si="6"/>
        <v/>
      </c>
      <c r="F120" s="216" t="str">
        <f ca="1">IFERROR(INDEX(보고서배열!$G:$G,MATCH(ROW(F120),보고서배열!$F:$F,0),1),IFERROR(INDEX(보고서배열!$I:$I,MATCH(ROW(F120),보고서배열!$H:$H,0),1),""))</f>
        <v/>
      </c>
      <c r="G120" s="232"/>
      <c r="H120" s="233" t="str">
        <f ca="1">IF(LEN($F120)&gt;0,IF(LEFT($F120,1)&lt;&gt;" ",SUMIFS(지출,관,$F120,회계장부!$A:$A,"&lt;"&amp;회계보고_시작일),SUMIFS(지출,항목,TRIM($F120),회계장부!$A:$A,"&lt;"&amp;회계보고_시작일)),"")</f>
        <v/>
      </c>
      <c r="I120" s="233" t="str">
        <f ca="1">IF(LEN($F120)&gt;0,IF(LEFT($F120,1)&lt;&gt;" ",SUMIFS(지출,관,$F120,회계장부!$A:$A,"&gt;="&amp;회계보고_시작일,회계장부!$A:$A,"&lt;="&amp;회계보고_종료일),SUMIFS(지출,항목,TRIM($F120),회계장부!$A:$A,"&gt;="&amp;회계보고_시작일,회계장부!$A:$A,"&lt;="&amp;회계보고_종료일)),"")</f>
        <v/>
      </c>
      <c r="J120" s="236" t="str">
        <f t="shared" ca="1" si="7"/>
        <v/>
      </c>
      <c r="O120" s="1">
        <f t="shared" ca="1" si="5"/>
        <v>0</v>
      </c>
    </row>
    <row r="121" spans="1:15" ht="18" thickBot="1">
      <c r="A121" s="215" t="str">
        <f ca="1">IFERROR(INDEX(보고서배열!$C:$C,MATCH(ROW(A121),보고서배열!$B:$B,0),1),IFERROR(INDEX(보고서배열!$E:$E,MATCH(ROW(A121),보고서배열!$D:$D,0),1),""))</f>
        <v/>
      </c>
      <c r="B121" s="226"/>
      <c r="C121" s="227" t="str">
        <f ca="1">IF(LEN($A121)&gt;0,IF(LEFT($A121,1)&lt;&gt;" ",SUMIFS(수입,관,$A121,회계장부!$A:$A,"&lt;"&amp;회계보고_시작일),SUMIFS(수입,항목,TRIM($A121),회계장부!$A:$A,"&lt;"&amp;회계보고_시작일)),"")</f>
        <v/>
      </c>
      <c r="D121" s="227" t="str">
        <f ca="1">IF(LEN($A121)&gt;0,IF(LEFT($A121,1)&lt;&gt;" ",SUMIFS(수입,관,$A121,회계장부!$A:$A,"&gt;="&amp;회계보고_시작일,회계장부!$A:$A,"&lt;="&amp;회계보고_종료일),SUMIFS(수입,항목,TRIM($A121),회계장부!$A:$A,"&gt;="&amp;회계보고_시작일,회계장부!$A:$A,"&lt;="&amp;회계보고_종료일)),"")</f>
        <v/>
      </c>
      <c r="E121" s="235" t="str">
        <f t="shared" ca="1" si="6"/>
        <v/>
      </c>
      <c r="F121" s="216" t="str">
        <f ca="1">IFERROR(INDEX(보고서배열!$G:$G,MATCH(ROW(F121),보고서배열!$F:$F,0),1),IFERROR(INDEX(보고서배열!$I:$I,MATCH(ROW(F121),보고서배열!$H:$H,0),1),""))</f>
        <v/>
      </c>
      <c r="G121" s="232"/>
      <c r="H121" s="233" t="str">
        <f ca="1">IF(LEN($F121)&gt;0,IF(LEFT($F121,1)&lt;&gt;" ",SUMIFS(지출,관,$F121,회계장부!$A:$A,"&lt;"&amp;회계보고_시작일),SUMIFS(지출,항목,TRIM($F121),회계장부!$A:$A,"&lt;"&amp;회계보고_시작일)),"")</f>
        <v/>
      </c>
      <c r="I121" s="233" t="str">
        <f ca="1">IF(LEN($F121)&gt;0,IF(LEFT($F121,1)&lt;&gt;" ",SUMIFS(지출,관,$F121,회계장부!$A:$A,"&gt;="&amp;회계보고_시작일,회계장부!$A:$A,"&lt;="&amp;회계보고_종료일),SUMIFS(지출,항목,TRIM($F121),회계장부!$A:$A,"&gt;="&amp;회계보고_시작일,회계장부!$A:$A,"&lt;="&amp;회계보고_종료일)),"")</f>
        <v/>
      </c>
      <c r="J121" s="236" t="str">
        <f t="shared" ca="1" si="7"/>
        <v/>
      </c>
      <c r="O121" s="1">
        <f t="shared" ca="1" si="5"/>
        <v>0</v>
      </c>
    </row>
    <row r="122" spans="1:15" ht="18" thickBot="1">
      <c r="A122" s="215" t="str">
        <f ca="1">IFERROR(INDEX(보고서배열!$C:$C,MATCH(ROW(A122),보고서배열!$B:$B,0),1),IFERROR(INDEX(보고서배열!$E:$E,MATCH(ROW(A122),보고서배열!$D:$D,0),1),""))</f>
        <v/>
      </c>
      <c r="B122" s="226"/>
      <c r="C122" s="227" t="str">
        <f ca="1">IF(LEN($A122)&gt;0,IF(LEFT($A122,1)&lt;&gt;" ",SUMIFS(수입,관,$A122,회계장부!$A:$A,"&lt;"&amp;회계보고_시작일),SUMIFS(수입,항목,TRIM($A122),회계장부!$A:$A,"&lt;"&amp;회계보고_시작일)),"")</f>
        <v/>
      </c>
      <c r="D122" s="227" t="str">
        <f ca="1">IF(LEN($A122)&gt;0,IF(LEFT($A122,1)&lt;&gt;" ",SUMIFS(수입,관,$A122,회계장부!$A:$A,"&gt;="&amp;회계보고_시작일,회계장부!$A:$A,"&lt;="&amp;회계보고_종료일),SUMIFS(수입,항목,TRIM($A122),회계장부!$A:$A,"&gt;="&amp;회계보고_시작일,회계장부!$A:$A,"&lt;="&amp;회계보고_종료일)),"")</f>
        <v/>
      </c>
      <c r="E122" s="235" t="str">
        <f t="shared" ca="1" si="6"/>
        <v/>
      </c>
      <c r="F122" s="216" t="str">
        <f ca="1">IFERROR(INDEX(보고서배열!$G:$G,MATCH(ROW(F122),보고서배열!$F:$F,0),1),IFERROR(INDEX(보고서배열!$I:$I,MATCH(ROW(F122),보고서배열!$H:$H,0),1),""))</f>
        <v/>
      </c>
      <c r="G122" s="232"/>
      <c r="H122" s="233" t="str">
        <f ca="1">IF(LEN($F122)&gt;0,IF(LEFT($F122,1)&lt;&gt;" ",SUMIFS(지출,관,$F122,회계장부!$A:$A,"&lt;"&amp;회계보고_시작일),SUMIFS(지출,항목,TRIM($F122),회계장부!$A:$A,"&lt;"&amp;회계보고_시작일)),"")</f>
        <v/>
      </c>
      <c r="I122" s="233" t="str">
        <f ca="1">IF(LEN($F122)&gt;0,IF(LEFT($F122,1)&lt;&gt;" ",SUMIFS(지출,관,$F122,회계장부!$A:$A,"&gt;="&amp;회계보고_시작일,회계장부!$A:$A,"&lt;="&amp;회계보고_종료일),SUMIFS(지출,항목,TRIM($F122),회계장부!$A:$A,"&gt;="&amp;회계보고_시작일,회계장부!$A:$A,"&lt;="&amp;회계보고_종료일)),"")</f>
        <v/>
      </c>
      <c r="J122" s="236" t="str">
        <f t="shared" ca="1" si="7"/>
        <v/>
      </c>
      <c r="O122" s="1">
        <f t="shared" ca="1" si="5"/>
        <v>0</v>
      </c>
    </row>
    <row r="123" spans="1:15" ht="18" thickBot="1">
      <c r="A123" s="215" t="str">
        <f ca="1">IFERROR(INDEX(보고서배열!$C:$C,MATCH(ROW(A123),보고서배열!$B:$B,0),1),IFERROR(INDEX(보고서배열!$E:$E,MATCH(ROW(A123),보고서배열!$D:$D,0),1),""))</f>
        <v/>
      </c>
      <c r="B123" s="226"/>
      <c r="C123" s="227" t="str">
        <f ca="1">IF(LEN($A123)&gt;0,IF(LEFT($A123,1)&lt;&gt;" ",SUMIFS(수입,관,$A123,회계장부!$A:$A,"&lt;"&amp;회계보고_시작일),SUMIFS(수입,항목,TRIM($A123),회계장부!$A:$A,"&lt;"&amp;회계보고_시작일)),"")</f>
        <v/>
      </c>
      <c r="D123" s="227" t="str">
        <f ca="1">IF(LEN($A123)&gt;0,IF(LEFT($A123,1)&lt;&gt;" ",SUMIFS(수입,관,$A123,회계장부!$A:$A,"&gt;="&amp;회계보고_시작일,회계장부!$A:$A,"&lt;="&amp;회계보고_종료일),SUMIFS(수입,항목,TRIM($A123),회계장부!$A:$A,"&gt;="&amp;회계보고_시작일,회계장부!$A:$A,"&lt;="&amp;회계보고_종료일)),"")</f>
        <v/>
      </c>
      <c r="E123" s="235" t="str">
        <f t="shared" ca="1" si="6"/>
        <v/>
      </c>
      <c r="F123" s="216" t="str">
        <f ca="1">IFERROR(INDEX(보고서배열!$G:$G,MATCH(ROW(F123),보고서배열!$F:$F,0),1),IFERROR(INDEX(보고서배열!$I:$I,MATCH(ROW(F123),보고서배열!$H:$H,0),1),""))</f>
        <v/>
      </c>
      <c r="G123" s="232"/>
      <c r="H123" s="233" t="str">
        <f ca="1">IF(LEN($F123)&gt;0,IF(LEFT($F123,1)&lt;&gt;" ",SUMIFS(지출,관,$F123,회계장부!$A:$A,"&lt;"&amp;회계보고_시작일),SUMIFS(지출,항목,TRIM($F123),회계장부!$A:$A,"&lt;"&amp;회계보고_시작일)),"")</f>
        <v/>
      </c>
      <c r="I123" s="233" t="str">
        <f ca="1">IF(LEN($F123)&gt;0,IF(LEFT($F123,1)&lt;&gt;" ",SUMIFS(지출,관,$F123,회계장부!$A:$A,"&gt;="&amp;회계보고_시작일,회계장부!$A:$A,"&lt;="&amp;회계보고_종료일),SUMIFS(지출,항목,TRIM($F123),회계장부!$A:$A,"&gt;="&amp;회계보고_시작일,회계장부!$A:$A,"&lt;="&amp;회계보고_종료일)),"")</f>
        <v/>
      </c>
      <c r="J123" s="236" t="str">
        <f t="shared" ca="1" si="7"/>
        <v/>
      </c>
      <c r="O123" s="1">
        <f t="shared" ca="1" si="5"/>
        <v>0</v>
      </c>
    </row>
    <row r="124" spans="1:15" ht="18" thickBot="1">
      <c r="A124" s="215" t="str">
        <f ca="1">IFERROR(INDEX(보고서배열!$C:$C,MATCH(ROW(A124),보고서배열!$B:$B,0),1),IFERROR(INDEX(보고서배열!$E:$E,MATCH(ROW(A124),보고서배열!$D:$D,0),1),""))</f>
        <v/>
      </c>
      <c r="B124" s="226"/>
      <c r="C124" s="227" t="str">
        <f ca="1">IF(LEN($A124)&gt;0,IF(LEFT($A124,1)&lt;&gt;" ",SUMIFS(수입,관,$A124,회계장부!$A:$A,"&lt;"&amp;회계보고_시작일),SUMIFS(수입,항목,TRIM($A124),회계장부!$A:$A,"&lt;"&amp;회계보고_시작일)),"")</f>
        <v/>
      </c>
      <c r="D124" s="227" t="str">
        <f ca="1">IF(LEN($A124)&gt;0,IF(LEFT($A124,1)&lt;&gt;" ",SUMIFS(수입,관,$A124,회계장부!$A:$A,"&gt;="&amp;회계보고_시작일,회계장부!$A:$A,"&lt;="&amp;회계보고_종료일),SUMIFS(수입,항목,TRIM($A124),회계장부!$A:$A,"&gt;="&amp;회계보고_시작일,회계장부!$A:$A,"&lt;="&amp;회계보고_종료일)),"")</f>
        <v/>
      </c>
      <c r="E124" s="235" t="str">
        <f t="shared" ca="1" si="6"/>
        <v/>
      </c>
      <c r="F124" s="216" t="str">
        <f ca="1">IFERROR(INDEX(보고서배열!$G:$G,MATCH(ROW(F124),보고서배열!$F:$F,0),1),IFERROR(INDEX(보고서배열!$I:$I,MATCH(ROW(F124),보고서배열!$H:$H,0),1),""))</f>
        <v/>
      </c>
      <c r="G124" s="232"/>
      <c r="H124" s="233" t="str">
        <f ca="1">IF(LEN($F124)&gt;0,IF(LEFT($F124,1)&lt;&gt;" ",SUMIFS(지출,관,$F124,회계장부!$A:$A,"&lt;"&amp;회계보고_시작일),SUMIFS(지출,항목,TRIM($F124),회계장부!$A:$A,"&lt;"&amp;회계보고_시작일)),"")</f>
        <v/>
      </c>
      <c r="I124" s="233" t="str">
        <f ca="1">IF(LEN($F124)&gt;0,IF(LEFT($F124,1)&lt;&gt;" ",SUMIFS(지출,관,$F124,회계장부!$A:$A,"&gt;="&amp;회계보고_시작일,회계장부!$A:$A,"&lt;="&amp;회계보고_종료일),SUMIFS(지출,항목,TRIM($F124),회계장부!$A:$A,"&gt;="&amp;회계보고_시작일,회계장부!$A:$A,"&lt;="&amp;회계보고_종료일)),"")</f>
        <v/>
      </c>
      <c r="J124" s="236" t="str">
        <f t="shared" ca="1" si="7"/>
        <v/>
      </c>
      <c r="O124" s="1">
        <f t="shared" ca="1" si="5"/>
        <v>0</v>
      </c>
    </row>
    <row r="125" spans="1:15" ht="18" thickBot="1">
      <c r="A125" s="215" t="str">
        <f ca="1">IFERROR(INDEX(보고서배열!$C:$C,MATCH(ROW(A125),보고서배열!$B:$B,0),1),IFERROR(INDEX(보고서배열!$E:$E,MATCH(ROW(A125),보고서배열!$D:$D,0),1),""))</f>
        <v/>
      </c>
      <c r="B125" s="226"/>
      <c r="C125" s="227" t="str">
        <f ca="1">IF(LEN($A125)&gt;0,IF(LEFT($A125,1)&lt;&gt;" ",SUMIFS(수입,관,$A125,회계장부!$A:$A,"&lt;"&amp;회계보고_시작일),SUMIFS(수입,항목,TRIM($A125),회계장부!$A:$A,"&lt;"&amp;회계보고_시작일)),"")</f>
        <v/>
      </c>
      <c r="D125" s="227" t="str">
        <f ca="1">IF(LEN($A125)&gt;0,IF(LEFT($A125,1)&lt;&gt;" ",SUMIFS(수입,관,$A125,회계장부!$A:$A,"&gt;="&amp;회계보고_시작일,회계장부!$A:$A,"&lt;="&amp;회계보고_종료일),SUMIFS(수입,항목,TRIM($A125),회계장부!$A:$A,"&gt;="&amp;회계보고_시작일,회계장부!$A:$A,"&lt;="&amp;회계보고_종료일)),"")</f>
        <v/>
      </c>
      <c r="E125" s="235" t="str">
        <f t="shared" ca="1" si="6"/>
        <v/>
      </c>
      <c r="F125" s="216" t="str">
        <f ca="1">IFERROR(INDEX(보고서배열!$G:$G,MATCH(ROW(F125),보고서배열!$F:$F,0),1),IFERROR(INDEX(보고서배열!$I:$I,MATCH(ROW(F125),보고서배열!$H:$H,0),1),""))</f>
        <v/>
      </c>
      <c r="G125" s="232"/>
      <c r="H125" s="233" t="str">
        <f ca="1">IF(LEN($F125)&gt;0,IF(LEFT($F125,1)&lt;&gt;" ",SUMIFS(지출,관,$F125,회계장부!$A:$A,"&lt;"&amp;회계보고_시작일),SUMIFS(지출,항목,TRIM($F125),회계장부!$A:$A,"&lt;"&amp;회계보고_시작일)),"")</f>
        <v/>
      </c>
      <c r="I125" s="233" t="str">
        <f ca="1">IF(LEN($F125)&gt;0,IF(LEFT($F125,1)&lt;&gt;" ",SUMIFS(지출,관,$F125,회계장부!$A:$A,"&gt;="&amp;회계보고_시작일,회계장부!$A:$A,"&lt;="&amp;회계보고_종료일),SUMIFS(지출,항목,TRIM($F125),회계장부!$A:$A,"&gt;="&amp;회계보고_시작일,회계장부!$A:$A,"&lt;="&amp;회계보고_종료일)),"")</f>
        <v/>
      </c>
      <c r="J125" s="236" t="str">
        <f t="shared" ca="1" si="7"/>
        <v/>
      </c>
      <c r="O125" s="1">
        <f t="shared" ca="1" si="5"/>
        <v>0</v>
      </c>
    </row>
    <row r="126" spans="1:15" ht="18" thickBot="1">
      <c r="A126" s="215" t="str">
        <f ca="1">IFERROR(INDEX(보고서배열!$C:$C,MATCH(ROW(A126),보고서배열!$B:$B,0),1),IFERROR(INDEX(보고서배열!$E:$E,MATCH(ROW(A126),보고서배열!$D:$D,0),1),""))</f>
        <v/>
      </c>
      <c r="B126" s="226"/>
      <c r="C126" s="227" t="str">
        <f ca="1">IF(LEN($A126)&gt;0,IF(LEFT($A126,1)&lt;&gt;" ",SUMIFS(수입,관,$A126,회계장부!$A:$A,"&lt;"&amp;회계보고_시작일),SUMIFS(수입,항목,TRIM($A126),회계장부!$A:$A,"&lt;"&amp;회계보고_시작일)),"")</f>
        <v/>
      </c>
      <c r="D126" s="227" t="str">
        <f ca="1">IF(LEN($A126)&gt;0,IF(LEFT($A126,1)&lt;&gt;" ",SUMIFS(수입,관,$A126,회계장부!$A:$A,"&gt;="&amp;회계보고_시작일,회계장부!$A:$A,"&lt;="&amp;회계보고_종료일),SUMIFS(수입,항목,TRIM($A126),회계장부!$A:$A,"&gt;="&amp;회계보고_시작일,회계장부!$A:$A,"&lt;="&amp;회계보고_종료일)),"")</f>
        <v/>
      </c>
      <c r="E126" s="235" t="str">
        <f t="shared" ca="1" si="6"/>
        <v/>
      </c>
      <c r="F126" s="216" t="str">
        <f ca="1">IFERROR(INDEX(보고서배열!$G:$G,MATCH(ROW(F126),보고서배열!$F:$F,0),1),IFERROR(INDEX(보고서배열!$I:$I,MATCH(ROW(F126),보고서배열!$H:$H,0),1),""))</f>
        <v/>
      </c>
      <c r="G126" s="232"/>
      <c r="H126" s="233" t="str">
        <f ca="1">IF(LEN($F126)&gt;0,IF(LEFT($F126,1)&lt;&gt;" ",SUMIFS(지출,관,$F126,회계장부!$A:$A,"&lt;"&amp;회계보고_시작일),SUMIFS(지출,항목,TRIM($F126),회계장부!$A:$A,"&lt;"&amp;회계보고_시작일)),"")</f>
        <v/>
      </c>
      <c r="I126" s="233" t="str">
        <f ca="1">IF(LEN($F126)&gt;0,IF(LEFT($F126,1)&lt;&gt;" ",SUMIFS(지출,관,$F126,회계장부!$A:$A,"&gt;="&amp;회계보고_시작일,회계장부!$A:$A,"&lt;="&amp;회계보고_종료일),SUMIFS(지출,항목,TRIM($F126),회계장부!$A:$A,"&gt;="&amp;회계보고_시작일,회계장부!$A:$A,"&lt;="&amp;회계보고_종료일)),"")</f>
        <v/>
      </c>
      <c r="J126" s="236" t="str">
        <f t="shared" ca="1" si="7"/>
        <v/>
      </c>
      <c r="O126" s="1">
        <f t="shared" ca="1" si="5"/>
        <v>0</v>
      </c>
    </row>
    <row r="127" spans="1:15" ht="18" thickBot="1">
      <c r="A127" s="215" t="str">
        <f ca="1">IFERROR(INDEX(보고서배열!$C:$C,MATCH(ROW(A127),보고서배열!$B:$B,0),1),IFERROR(INDEX(보고서배열!$E:$E,MATCH(ROW(A127),보고서배열!$D:$D,0),1),""))</f>
        <v/>
      </c>
      <c r="B127" s="226"/>
      <c r="C127" s="227" t="str">
        <f ca="1">IF(LEN($A127)&gt;0,IF(LEFT($A127,1)&lt;&gt;" ",SUMIFS(수입,관,$A127,회계장부!$A:$A,"&lt;"&amp;회계보고_시작일),SUMIFS(수입,항목,TRIM($A127),회계장부!$A:$A,"&lt;"&amp;회계보고_시작일)),"")</f>
        <v/>
      </c>
      <c r="D127" s="227" t="str">
        <f ca="1">IF(LEN($A127)&gt;0,IF(LEFT($A127,1)&lt;&gt;" ",SUMIFS(수입,관,$A127,회계장부!$A:$A,"&gt;="&amp;회계보고_시작일,회계장부!$A:$A,"&lt;="&amp;회계보고_종료일),SUMIFS(수입,항목,TRIM($A127),회계장부!$A:$A,"&gt;="&amp;회계보고_시작일,회계장부!$A:$A,"&lt;="&amp;회계보고_종료일)),"")</f>
        <v/>
      </c>
      <c r="E127" s="235" t="str">
        <f t="shared" ca="1" si="6"/>
        <v/>
      </c>
      <c r="F127" s="216" t="str">
        <f ca="1">IFERROR(INDEX(보고서배열!$G:$G,MATCH(ROW(F127),보고서배열!$F:$F,0),1),IFERROR(INDEX(보고서배열!$I:$I,MATCH(ROW(F127),보고서배열!$H:$H,0),1),""))</f>
        <v/>
      </c>
      <c r="G127" s="232"/>
      <c r="H127" s="233" t="str">
        <f ca="1">IF(LEN($F127)&gt;0,IF(LEFT($F127,1)&lt;&gt;" ",SUMIFS(지출,관,$F127,회계장부!$A:$A,"&lt;"&amp;회계보고_시작일),SUMIFS(지출,항목,TRIM($F127),회계장부!$A:$A,"&lt;"&amp;회계보고_시작일)),"")</f>
        <v/>
      </c>
      <c r="I127" s="233" t="str">
        <f ca="1">IF(LEN($F127)&gt;0,IF(LEFT($F127,1)&lt;&gt;" ",SUMIFS(지출,관,$F127,회계장부!$A:$A,"&gt;="&amp;회계보고_시작일,회계장부!$A:$A,"&lt;="&amp;회계보고_종료일),SUMIFS(지출,항목,TRIM($F127),회계장부!$A:$A,"&gt;="&amp;회계보고_시작일,회계장부!$A:$A,"&lt;="&amp;회계보고_종료일)),"")</f>
        <v/>
      </c>
      <c r="J127" s="236" t="str">
        <f t="shared" ca="1" si="7"/>
        <v/>
      </c>
      <c r="O127" s="1">
        <f t="shared" ca="1" si="5"/>
        <v>0</v>
      </c>
    </row>
    <row r="128" spans="1:15" ht="18" thickBot="1">
      <c r="A128" s="215" t="str">
        <f ca="1">IFERROR(INDEX(보고서배열!$C:$C,MATCH(ROW(A128),보고서배열!$B:$B,0),1),IFERROR(INDEX(보고서배열!$E:$E,MATCH(ROW(A128),보고서배열!$D:$D,0),1),""))</f>
        <v/>
      </c>
      <c r="B128" s="226"/>
      <c r="C128" s="227" t="str">
        <f ca="1">IF(LEN($A128)&gt;0,IF(LEFT($A128,1)&lt;&gt;" ",SUMIFS(수입,관,$A128,회계장부!$A:$A,"&lt;"&amp;회계보고_시작일),SUMIFS(수입,항목,TRIM($A128),회계장부!$A:$A,"&lt;"&amp;회계보고_시작일)),"")</f>
        <v/>
      </c>
      <c r="D128" s="227" t="str">
        <f ca="1">IF(LEN($A128)&gt;0,IF(LEFT($A128,1)&lt;&gt;" ",SUMIFS(수입,관,$A128,회계장부!$A:$A,"&gt;="&amp;회계보고_시작일,회계장부!$A:$A,"&lt;="&amp;회계보고_종료일),SUMIFS(수입,항목,TRIM($A128),회계장부!$A:$A,"&gt;="&amp;회계보고_시작일,회계장부!$A:$A,"&lt;="&amp;회계보고_종료일)),"")</f>
        <v/>
      </c>
      <c r="E128" s="235" t="str">
        <f t="shared" ca="1" si="6"/>
        <v/>
      </c>
      <c r="F128" s="216" t="str">
        <f ca="1">IFERROR(INDEX(보고서배열!$G:$G,MATCH(ROW(F128),보고서배열!$F:$F,0),1),IFERROR(INDEX(보고서배열!$I:$I,MATCH(ROW(F128),보고서배열!$H:$H,0),1),""))</f>
        <v/>
      </c>
      <c r="G128" s="232"/>
      <c r="H128" s="233" t="str">
        <f ca="1">IF(LEN($F128)&gt;0,IF(LEFT($F128,1)&lt;&gt;" ",SUMIFS(지출,관,$F128,회계장부!$A:$A,"&lt;"&amp;회계보고_시작일),SUMIFS(지출,항목,TRIM($F128),회계장부!$A:$A,"&lt;"&amp;회계보고_시작일)),"")</f>
        <v/>
      </c>
      <c r="I128" s="233" t="str">
        <f ca="1">IF(LEN($F128)&gt;0,IF(LEFT($F128,1)&lt;&gt;" ",SUMIFS(지출,관,$F128,회계장부!$A:$A,"&gt;="&amp;회계보고_시작일,회계장부!$A:$A,"&lt;="&amp;회계보고_종료일),SUMIFS(지출,항목,TRIM($F128),회계장부!$A:$A,"&gt;="&amp;회계보고_시작일,회계장부!$A:$A,"&lt;="&amp;회계보고_종료일)),"")</f>
        <v/>
      </c>
      <c r="J128" s="236" t="str">
        <f t="shared" ca="1" si="7"/>
        <v/>
      </c>
      <c r="O128" s="1">
        <f t="shared" ca="1" si="5"/>
        <v>0</v>
      </c>
    </row>
    <row r="129" spans="1:15" ht="18" thickBot="1">
      <c r="A129" s="215" t="str">
        <f ca="1">IFERROR(INDEX(보고서배열!$C:$C,MATCH(ROW(A129),보고서배열!$B:$B,0),1),IFERROR(INDEX(보고서배열!$E:$E,MATCH(ROW(A129),보고서배열!$D:$D,0),1),""))</f>
        <v/>
      </c>
      <c r="B129" s="226"/>
      <c r="C129" s="227" t="str">
        <f ca="1">IF(LEN($A129)&gt;0,IF(LEFT($A129,1)&lt;&gt;" ",SUMIFS(수입,관,$A129,회계장부!$A:$A,"&lt;"&amp;회계보고_시작일),SUMIFS(수입,항목,TRIM($A129),회계장부!$A:$A,"&lt;"&amp;회계보고_시작일)),"")</f>
        <v/>
      </c>
      <c r="D129" s="227" t="str">
        <f ca="1">IF(LEN($A129)&gt;0,IF(LEFT($A129,1)&lt;&gt;" ",SUMIFS(수입,관,$A129,회계장부!$A:$A,"&gt;="&amp;회계보고_시작일,회계장부!$A:$A,"&lt;="&amp;회계보고_종료일),SUMIFS(수입,항목,TRIM($A129),회계장부!$A:$A,"&gt;="&amp;회계보고_시작일,회계장부!$A:$A,"&lt;="&amp;회계보고_종료일)),"")</f>
        <v/>
      </c>
      <c r="E129" s="235" t="str">
        <f t="shared" ca="1" si="6"/>
        <v/>
      </c>
      <c r="F129" s="216" t="str">
        <f ca="1">IFERROR(INDEX(보고서배열!$G:$G,MATCH(ROW(F129),보고서배열!$F:$F,0),1),IFERROR(INDEX(보고서배열!$I:$I,MATCH(ROW(F129),보고서배열!$H:$H,0),1),""))</f>
        <v/>
      </c>
      <c r="G129" s="232"/>
      <c r="H129" s="233" t="str">
        <f ca="1">IF(LEN($F129)&gt;0,IF(LEFT($F129,1)&lt;&gt;" ",SUMIFS(지출,관,$F129,회계장부!$A:$A,"&lt;"&amp;회계보고_시작일),SUMIFS(지출,항목,TRIM($F129),회계장부!$A:$A,"&lt;"&amp;회계보고_시작일)),"")</f>
        <v/>
      </c>
      <c r="I129" s="233" t="str">
        <f ca="1">IF(LEN($F129)&gt;0,IF(LEFT($F129,1)&lt;&gt;" ",SUMIFS(지출,관,$F129,회계장부!$A:$A,"&gt;="&amp;회계보고_시작일,회계장부!$A:$A,"&lt;="&amp;회계보고_종료일),SUMIFS(지출,항목,TRIM($F129),회계장부!$A:$A,"&gt;="&amp;회계보고_시작일,회계장부!$A:$A,"&lt;="&amp;회계보고_종료일)),"")</f>
        <v/>
      </c>
      <c r="J129" s="236" t="str">
        <f t="shared" ca="1" si="7"/>
        <v/>
      </c>
      <c r="O129" s="1">
        <f t="shared" ca="1" si="5"/>
        <v>0</v>
      </c>
    </row>
    <row r="130" spans="1:15" ht="18" thickBot="1">
      <c r="A130" s="215" t="str">
        <f ca="1">IFERROR(INDEX(보고서배열!$C:$C,MATCH(ROW(A130),보고서배열!$B:$B,0),1),IFERROR(INDEX(보고서배열!$E:$E,MATCH(ROW(A130),보고서배열!$D:$D,0),1),""))</f>
        <v/>
      </c>
      <c r="B130" s="226"/>
      <c r="C130" s="227" t="str">
        <f ca="1">IF(LEN($A130)&gt;0,IF(LEFT($A130,1)&lt;&gt;" ",SUMIFS(수입,관,$A130,회계장부!$A:$A,"&lt;"&amp;회계보고_시작일),SUMIFS(수입,항목,TRIM($A130),회계장부!$A:$A,"&lt;"&amp;회계보고_시작일)),"")</f>
        <v/>
      </c>
      <c r="D130" s="227" t="str">
        <f ca="1">IF(LEN($A130)&gt;0,IF(LEFT($A130,1)&lt;&gt;" ",SUMIFS(수입,관,$A130,회계장부!$A:$A,"&gt;="&amp;회계보고_시작일,회계장부!$A:$A,"&lt;="&amp;회계보고_종료일),SUMIFS(수입,항목,TRIM($A130),회계장부!$A:$A,"&gt;="&amp;회계보고_시작일,회계장부!$A:$A,"&lt;="&amp;회계보고_종료일)),"")</f>
        <v/>
      </c>
      <c r="E130" s="235" t="str">
        <f t="shared" ca="1" si="6"/>
        <v/>
      </c>
      <c r="F130" s="216" t="str">
        <f ca="1">IFERROR(INDEX(보고서배열!$G:$G,MATCH(ROW(F130),보고서배열!$F:$F,0),1),IFERROR(INDEX(보고서배열!$I:$I,MATCH(ROW(F130),보고서배열!$H:$H,0),1),""))</f>
        <v/>
      </c>
      <c r="G130" s="232"/>
      <c r="H130" s="233" t="str">
        <f ca="1">IF(LEN($F130)&gt;0,IF(LEFT($F130,1)&lt;&gt;" ",SUMIFS(지출,관,$F130,회계장부!$A:$A,"&lt;"&amp;회계보고_시작일),SUMIFS(지출,항목,TRIM($F130),회계장부!$A:$A,"&lt;"&amp;회계보고_시작일)),"")</f>
        <v/>
      </c>
      <c r="I130" s="233" t="str">
        <f ca="1">IF(LEN($F130)&gt;0,IF(LEFT($F130,1)&lt;&gt;" ",SUMIFS(지출,관,$F130,회계장부!$A:$A,"&gt;="&amp;회계보고_시작일,회계장부!$A:$A,"&lt;="&amp;회계보고_종료일),SUMIFS(지출,항목,TRIM($F130),회계장부!$A:$A,"&gt;="&amp;회계보고_시작일,회계장부!$A:$A,"&lt;="&amp;회계보고_종료일)),"")</f>
        <v/>
      </c>
      <c r="J130" s="236" t="str">
        <f t="shared" ca="1" si="7"/>
        <v/>
      </c>
      <c r="O130" s="1">
        <f t="shared" ref="O130:O193" ca="1" si="8">LEN($A130)+LEN($F130)</f>
        <v>0</v>
      </c>
    </row>
    <row r="131" spans="1:15" ht="18" thickBot="1">
      <c r="A131" s="215" t="str">
        <f ca="1">IFERROR(INDEX(보고서배열!$C:$C,MATCH(ROW(A131),보고서배열!$B:$B,0),1),IFERROR(INDEX(보고서배열!$E:$E,MATCH(ROW(A131),보고서배열!$D:$D,0),1),""))</f>
        <v/>
      </c>
      <c r="B131" s="226"/>
      <c r="C131" s="227" t="str">
        <f ca="1">IF(LEN($A131)&gt;0,IF(LEFT($A131,1)&lt;&gt;" ",SUMIFS(수입,관,$A131,회계장부!$A:$A,"&lt;"&amp;회계보고_시작일),SUMIFS(수입,항목,TRIM($A131),회계장부!$A:$A,"&lt;"&amp;회계보고_시작일)),"")</f>
        <v/>
      </c>
      <c r="D131" s="227" t="str">
        <f ca="1">IF(LEN($A131)&gt;0,IF(LEFT($A131,1)&lt;&gt;" ",SUMIFS(수입,관,$A131,회계장부!$A:$A,"&gt;="&amp;회계보고_시작일,회계장부!$A:$A,"&lt;="&amp;회계보고_종료일),SUMIFS(수입,항목,TRIM($A131),회계장부!$A:$A,"&gt;="&amp;회계보고_시작일,회계장부!$A:$A,"&lt;="&amp;회계보고_종료일)),"")</f>
        <v/>
      </c>
      <c r="E131" s="235" t="str">
        <f t="shared" ca="1" si="6"/>
        <v/>
      </c>
      <c r="F131" s="216" t="str">
        <f ca="1">IFERROR(INDEX(보고서배열!$G:$G,MATCH(ROW(F131),보고서배열!$F:$F,0),1),IFERROR(INDEX(보고서배열!$I:$I,MATCH(ROW(F131),보고서배열!$H:$H,0),1),""))</f>
        <v/>
      </c>
      <c r="G131" s="232"/>
      <c r="H131" s="233" t="str">
        <f ca="1">IF(LEN($F131)&gt;0,IF(LEFT($F131,1)&lt;&gt;" ",SUMIFS(지출,관,$F131,회계장부!$A:$A,"&lt;"&amp;회계보고_시작일),SUMIFS(지출,항목,TRIM($F131),회계장부!$A:$A,"&lt;"&amp;회계보고_시작일)),"")</f>
        <v/>
      </c>
      <c r="I131" s="233" t="str">
        <f ca="1">IF(LEN($F131)&gt;0,IF(LEFT($F131,1)&lt;&gt;" ",SUMIFS(지출,관,$F131,회계장부!$A:$A,"&gt;="&amp;회계보고_시작일,회계장부!$A:$A,"&lt;="&amp;회계보고_종료일),SUMIFS(지출,항목,TRIM($F131),회계장부!$A:$A,"&gt;="&amp;회계보고_시작일,회계장부!$A:$A,"&lt;="&amp;회계보고_종료일)),"")</f>
        <v/>
      </c>
      <c r="J131" s="236" t="str">
        <f t="shared" ca="1" si="7"/>
        <v/>
      </c>
      <c r="O131" s="1">
        <f t="shared" ca="1" si="8"/>
        <v>0</v>
      </c>
    </row>
    <row r="132" spans="1:15" ht="18" thickBot="1">
      <c r="A132" s="215" t="str">
        <f ca="1">IFERROR(INDEX(보고서배열!$C:$C,MATCH(ROW(A132),보고서배열!$B:$B,0),1),IFERROR(INDEX(보고서배열!$E:$E,MATCH(ROW(A132),보고서배열!$D:$D,0),1),""))</f>
        <v/>
      </c>
      <c r="B132" s="226"/>
      <c r="C132" s="227" t="str">
        <f ca="1">IF(LEN($A132)&gt;0,IF(LEFT($A132,1)&lt;&gt;" ",SUMIFS(수입,관,$A132,회계장부!$A:$A,"&lt;"&amp;회계보고_시작일),SUMIFS(수입,항목,TRIM($A132),회계장부!$A:$A,"&lt;"&amp;회계보고_시작일)),"")</f>
        <v/>
      </c>
      <c r="D132" s="227" t="str">
        <f ca="1">IF(LEN($A132)&gt;0,IF(LEFT($A132,1)&lt;&gt;" ",SUMIFS(수입,관,$A132,회계장부!$A:$A,"&gt;="&amp;회계보고_시작일,회계장부!$A:$A,"&lt;="&amp;회계보고_종료일),SUMIFS(수입,항목,TRIM($A132),회계장부!$A:$A,"&gt;="&amp;회계보고_시작일,회계장부!$A:$A,"&lt;="&amp;회계보고_종료일)),"")</f>
        <v/>
      </c>
      <c r="E132" s="235" t="str">
        <f t="shared" ca="1" si="6"/>
        <v/>
      </c>
      <c r="F132" s="216" t="str">
        <f ca="1">IFERROR(INDEX(보고서배열!$G:$G,MATCH(ROW(F132),보고서배열!$F:$F,0),1),IFERROR(INDEX(보고서배열!$I:$I,MATCH(ROW(F132),보고서배열!$H:$H,0),1),""))</f>
        <v/>
      </c>
      <c r="G132" s="232"/>
      <c r="H132" s="233" t="str">
        <f ca="1">IF(LEN($F132)&gt;0,IF(LEFT($F132,1)&lt;&gt;" ",SUMIFS(지출,관,$F132,회계장부!$A:$A,"&lt;"&amp;회계보고_시작일),SUMIFS(지출,항목,TRIM($F132),회계장부!$A:$A,"&lt;"&amp;회계보고_시작일)),"")</f>
        <v/>
      </c>
      <c r="I132" s="233" t="str">
        <f ca="1">IF(LEN($F132)&gt;0,IF(LEFT($F132,1)&lt;&gt;" ",SUMIFS(지출,관,$F132,회계장부!$A:$A,"&gt;="&amp;회계보고_시작일,회계장부!$A:$A,"&lt;="&amp;회계보고_종료일),SUMIFS(지출,항목,TRIM($F132),회계장부!$A:$A,"&gt;="&amp;회계보고_시작일,회계장부!$A:$A,"&lt;="&amp;회계보고_종료일)),"")</f>
        <v/>
      </c>
      <c r="J132" s="236" t="str">
        <f t="shared" ca="1" si="7"/>
        <v/>
      </c>
      <c r="O132" s="1">
        <f t="shared" ca="1" si="8"/>
        <v>0</v>
      </c>
    </row>
    <row r="133" spans="1:15" ht="18" thickBot="1">
      <c r="A133" s="215" t="str">
        <f ca="1">IFERROR(INDEX(보고서배열!$C:$C,MATCH(ROW(A133),보고서배열!$B:$B,0),1),IFERROR(INDEX(보고서배열!$E:$E,MATCH(ROW(A133),보고서배열!$D:$D,0),1),""))</f>
        <v/>
      </c>
      <c r="B133" s="226"/>
      <c r="C133" s="227" t="str">
        <f ca="1">IF(LEN($A133)&gt;0,IF(LEFT($A133,1)&lt;&gt;" ",SUMIFS(수입,관,$A133,회계장부!$A:$A,"&lt;"&amp;회계보고_시작일),SUMIFS(수입,항목,TRIM($A133),회계장부!$A:$A,"&lt;"&amp;회계보고_시작일)),"")</f>
        <v/>
      </c>
      <c r="D133" s="227" t="str">
        <f ca="1">IF(LEN($A133)&gt;0,IF(LEFT($A133,1)&lt;&gt;" ",SUMIFS(수입,관,$A133,회계장부!$A:$A,"&gt;="&amp;회계보고_시작일,회계장부!$A:$A,"&lt;="&amp;회계보고_종료일),SUMIFS(수입,항목,TRIM($A133),회계장부!$A:$A,"&gt;="&amp;회계보고_시작일,회계장부!$A:$A,"&lt;="&amp;회계보고_종료일)),"")</f>
        <v/>
      </c>
      <c r="E133" s="235" t="str">
        <f t="shared" ca="1" si="6"/>
        <v/>
      </c>
      <c r="F133" s="216" t="str">
        <f ca="1">IFERROR(INDEX(보고서배열!$G:$G,MATCH(ROW(F133),보고서배열!$F:$F,0),1),IFERROR(INDEX(보고서배열!$I:$I,MATCH(ROW(F133),보고서배열!$H:$H,0),1),""))</f>
        <v/>
      </c>
      <c r="G133" s="232"/>
      <c r="H133" s="233" t="str">
        <f ca="1">IF(LEN($F133)&gt;0,IF(LEFT($F133,1)&lt;&gt;" ",SUMIFS(지출,관,$F133,회계장부!$A:$A,"&lt;"&amp;회계보고_시작일),SUMIFS(지출,항목,TRIM($F133),회계장부!$A:$A,"&lt;"&amp;회계보고_시작일)),"")</f>
        <v/>
      </c>
      <c r="I133" s="233" t="str">
        <f ca="1">IF(LEN($F133)&gt;0,IF(LEFT($F133,1)&lt;&gt;" ",SUMIFS(지출,관,$F133,회계장부!$A:$A,"&gt;="&amp;회계보고_시작일,회계장부!$A:$A,"&lt;="&amp;회계보고_종료일),SUMIFS(지출,항목,TRIM($F133),회계장부!$A:$A,"&gt;="&amp;회계보고_시작일,회계장부!$A:$A,"&lt;="&amp;회계보고_종료일)),"")</f>
        <v/>
      </c>
      <c r="J133" s="236" t="str">
        <f t="shared" ca="1" si="7"/>
        <v/>
      </c>
      <c r="O133" s="1">
        <f t="shared" ca="1" si="8"/>
        <v>0</v>
      </c>
    </row>
    <row r="134" spans="1:15" ht="18" thickBot="1">
      <c r="A134" s="215" t="str">
        <f ca="1">IFERROR(INDEX(보고서배열!$C:$C,MATCH(ROW(A134),보고서배열!$B:$B,0),1),IFERROR(INDEX(보고서배열!$E:$E,MATCH(ROW(A134),보고서배열!$D:$D,0),1),""))</f>
        <v/>
      </c>
      <c r="B134" s="226"/>
      <c r="C134" s="227" t="str">
        <f ca="1">IF(LEN($A134)&gt;0,IF(LEFT($A134,1)&lt;&gt;" ",SUMIFS(수입,관,$A134,회계장부!$A:$A,"&lt;"&amp;회계보고_시작일),SUMIFS(수입,항목,TRIM($A134),회계장부!$A:$A,"&lt;"&amp;회계보고_시작일)),"")</f>
        <v/>
      </c>
      <c r="D134" s="227" t="str">
        <f ca="1">IF(LEN($A134)&gt;0,IF(LEFT($A134,1)&lt;&gt;" ",SUMIFS(수입,관,$A134,회계장부!$A:$A,"&gt;="&amp;회계보고_시작일,회계장부!$A:$A,"&lt;="&amp;회계보고_종료일),SUMIFS(수입,항목,TRIM($A134),회계장부!$A:$A,"&gt;="&amp;회계보고_시작일,회계장부!$A:$A,"&lt;="&amp;회계보고_종료일)),"")</f>
        <v/>
      </c>
      <c r="E134" s="235" t="str">
        <f t="shared" ca="1" si="6"/>
        <v/>
      </c>
      <c r="F134" s="216" t="str">
        <f ca="1">IFERROR(INDEX(보고서배열!$G:$G,MATCH(ROW(F134),보고서배열!$F:$F,0),1),IFERROR(INDEX(보고서배열!$I:$I,MATCH(ROW(F134),보고서배열!$H:$H,0),1),""))</f>
        <v/>
      </c>
      <c r="G134" s="232"/>
      <c r="H134" s="233" t="str">
        <f ca="1">IF(LEN($F134)&gt;0,IF(LEFT($F134,1)&lt;&gt;" ",SUMIFS(지출,관,$F134,회계장부!$A:$A,"&lt;"&amp;회계보고_시작일),SUMIFS(지출,항목,TRIM($F134),회계장부!$A:$A,"&lt;"&amp;회계보고_시작일)),"")</f>
        <v/>
      </c>
      <c r="I134" s="233" t="str">
        <f ca="1">IF(LEN($F134)&gt;0,IF(LEFT($F134,1)&lt;&gt;" ",SUMIFS(지출,관,$F134,회계장부!$A:$A,"&gt;="&amp;회계보고_시작일,회계장부!$A:$A,"&lt;="&amp;회계보고_종료일),SUMIFS(지출,항목,TRIM($F134),회계장부!$A:$A,"&gt;="&amp;회계보고_시작일,회계장부!$A:$A,"&lt;="&amp;회계보고_종료일)),"")</f>
        <v/>
      </c>
      <c r="J134" s="236" t="str">
        <f t="shared" ca="1" si="7"/>
        <v/>
      </c>
      <c r="O134" s="1">
        <f t="shared" ca="1" si="8"/>
        <v>0</v>
      </c>
    </row>
    <row r="135" spans="1:15" ht="18" thickBot="1">
      <c r="A135" s="215" t="str">
        <f ca="1">IFERROR(INDEX(보고서배열!$C:$C,MATCH(ROW(A135),보고서배열!$B:$B,0),1),IFERROR(INDEX(보고서배열!$E:$E,MATCH(ROW(A135),보고서배열!$D:$D,0),1),""))</f>
        <v/>
      </c>
      <c r="B135" s="226"/>
      <c r="C135" s="227" t="str">
        <f ca="1">IF(LEN($A135)&gt;0,IF(LEFT($A135,1)&lt;&gt;" ",SUMIFS(수입,관,$A135,회계장부!$A:$A,"&lt;"&amp;회계보고_시작일),SUMIFS(수입,항목,TRIM($A135),회계장부!$A:$A,"&lt;"&amp;회계보고_시작일)),"")</f>
        <v/>
      </c>
      <c r="D135" s="227" t="str">
        <f ca="1">IF(LEN($A135)&gt;0,IF(LEFT($A135,1)&lt;&gt;" ",SUMIFS(수입,관,$A135,회계장부!$A:$A,"&gt;="&amp;회계보고_시작일,회계장부!$A:$A,"&lt;="&amp;회계보고_종료일),SUMIFS(수입,항목,TRIM($A135),회계장부!$A:$A,"&gt;="&amp;회계보고_시작일,회계장부!$A:$A,"&lt;="&amp;회계보고_종료일)),"")</f>
        <v/>
      </c>
      <c r="E135" s="235" t="str">
        <f t="shared" ca="1" si="6"/>
        <v/>
      </c>
      <c r="F135" s="216" t="str">
        <f ca="1">IFERROR(INDEX(보고서배열!$G:$G,MATCH(ROW(F135),보고서배열!$F:$F,0),1),IFERROR(INDEX(보고서배열!$I:$I,MATCH(ROW(F135),보고서배열!$H:$H,0),1),""))</f>
        <v/>
      </c>
      <c r="G135" s="232"/>
      <c r="H135" s="233" t="str">
        <f ca="1">IF(LEN($F135)&gt;0,IF(LEFT($F135,1)&lt;&gt;" ",SUMIFS(지출,관,$F135,회계장부!$A:$A,"&lt;"&amp;회계보고_시작일),SUMIFS(지출,항목,TRIM($F135),회계장부!$A:$A,"&lt;"&amp;회계보고_시작일)),"")</f>
        <v/>
      </c>
      <c r="I135" s="233" t="str">
        <f ca="1">IF(LEN($F135)&gt;0,IF(LEFT($F135,1)&lt;&gt;" ",SUMIFS(지출,관,$F135,회계장부!$A:$A,"&gt;="&amp;회계보고_시작일,회계장부!$A:$A,"&lt;="&amp;회계보고_종료일),SUMIFS(지출,항목,TRIM($F135),회계장부!$A:$A,"&gt;="&amp;회계보고_시작일,회계장부!$A:$A,"&lt;="&amp;회계보고_종료일)),"")</f>
        <v/>
      </c>
      <c r="J135" s="236" t="str">
        <f t="shared" ca="1" si="7"/>
        <v/>
      </c>
      <c r="O135" s="1">
        <f t="shared" ca="1" si="8"/>
        <v>0</v>
      </c>
    </row>
    <row r="136" spans="1:15" ht="18" thickBot="1">
      <c r="A136" s="215" t="str">
        <f ca="1">IFERROR(INDEX(보고서배열!$C:$C,MATCH(ROW(A136),보고서배열!$B:$B,0),1),IFERROR(INDEX(보고서배열!$E:$E,MATCH(ROW(A136),보고서배열!$D:$D,0),1),""))</f>
        <v/>
      </c>
      <c r="B136" s="226"/>
      <c r="C136" s="227" t="str">
        <f ca="1">IF(LEN($A136)&gt;0,IF(LEFT($A136,1)&lt;&gt;" ",SUMIFS(수입,관,$A136,회계장부!$A:$A,"&lt;"&amp;회계보고_시작일),SUMIFS(수입,항목,TRIM($A136),회계장부!$A:$A,"&lt;"&amp;회계보고_시작일)),"")</f>
        <v/>
      </c>
      <c r="D136" s="227" t="str">
        <f ca="1">IF(LEN($A136)&gt;0,IF(LEFT($A136,1)&lt;&gt;" ",SUMIFS(수입,관,$A136,회계장부!$A:$A,"&gt;="&amp;회계보고_시작일,회계장부!$A:$A,"&lt;="&amp;회계보고_종료일),SUMIFS(수입,항목,TRIM($A136),회계장부!$A:$A,"&gt;="&amp;회계보고_시작일,회계장부!$A:$A,"&lt;="&amp;회계보고_종료일)),"")</f>
        <v/>
      </c>
      <c r="E136" s="235" t="str">
        <f t="shared" ca="1" si="6"/>
        <v/>
      </c>
      <c r="F136" s="216" t="str">
        <f ca="1">IFERROR(INDEX(보고서배열!$G:$G,MATCH(ROW(F136),보고서배열!$F:$F,0),1),IFERROR(INDEX(보고서배열!$I:$I,MATCH(ROW(F136),보고서배열!$H:$H,0),1),""))</f>
        <v/>
      </c>
      <c r="G136" s="232"/>
      <c r="H136" s="233" t="str">
        <f ca="1">IF(LEN($F136)&gt;0,IF(LEFT($F136,1)&lt;&gt;" ",SUMIFS(지출,관,$F136,회계장부!$A:$A,"&lt;"&amp;회계보고_시작일),SUMIFS(지출,항목,TRIM($F136),회계장부!$A:$A,"&lt;"&amp;회계보고_시작일)),"")</f>
        <v/>
      </c>
      <c r="I136" s="233" t="str">
        <f ca="1">IF(LEN($F136)&gt;0,IF(LEFT($F136,1)&lt;&gt;" ",SUMIFS(지출,관,$F136,회계장부!$A:$A,"&gt;="&amp;회계보고_시작일,회계장부!$A:$A,"&lt;="&amp;회계보고_종료일),SUMIFS(지출,항목,TRIM($F136),회계장부!$A:$A,"&gt;="&amp;회계보고_시작일,회계장부!$A:$A,"&lt;="&amp;회계보고_종료일)),"")</f>
        <v/>
      </c>
      <c r="J136" s="236" t="str">
        <f t="shared" ca="1" si="7"/>
        <v/>
      </c>
      <c r="O136" s="1">
        <f t="shared" ca="1" si="8"/>
        <v>0</v>
      </c>
    </row>
    <row r="137" spans="1:15" ht="18" thickBot="1">
      <c r="A137" s="215" t="str">
        <f ca="1">IFERROR(INDEX(보고서배열!$C:$C,MATCH(ROW(A137),보고서배열!$B:$B,0),1),IFERROR(INDEX(보고서배열!$E:$E,MATCH(ROW(A137),보고서배열!$D:$D,0),1),""))</f>
        <v/>
      </c>
      <c r="B137" s="226"/>
      <c r="C137" s="227" t="str">
        <f ca="1">IF(LEN($A137)&gt;0,IF(LEFT($A137,1)&lt;&gt;" ",SUMIFS(수입,관,$A137,회계장부!$A:$A,"&lt;"&amp;회계보고_시작일),SUMIFS(수입,항목,TRIM($A137),회계장부!$A:$A,"&lt;"&amp;회계보고_시작일)),"")</f>
        <v/>
      </c>
      <c r="D137" s="227" t="str">
        <f ca="1">IF(LEN($A137)&gt;0,IF(LEFT($A137,1)&lt;&gt;" ",SUMIFS(수입,관,$A137,회계장부!$A:$A,"&gt;="&amp;회계보고_시작일,회계장부!$A:$A,"&lt;="&amp;회계보고_종료일),SUMIFS(수입,항목,TRIM($A137),회계장부!$A:$A,"&gt;="&amp;회계보고_시작일,회계장부!$A:$A,"&lt;="&amp;회계보고_종료일)),"")</f>
        <v/>
      </c>
      <c r="E137" s="235" t="str">
        <f t="shared" ref="E137:E200" ca="1" si="9">IF(LEN($A137)&gt;0,B137-SUM(C137:D137),"")</f>
        <v/>
      </c>
      <c r="F137" s="216" t="str">
        <f ca="1">IFERROR(INDEX(보고서배열!$G:$G,MATCH(ROW(F137),보고서배열!$F:$F,0),1),IFERROR(INDEX(보고서배열!$I:$I,MATCH(ROW(F137),보고서배열!$H:$H,0),1),""))</f>
        <v/>
      </c>
      <c r="G137" s="232"/>
      <c r="H137" s="233" t="str">
        <f ca="1">IF(LEN($F137)&gt;0,IF(LEFT($F137,1)&lt;&gt;" ",SUMIFS(지출,관,$F137,회계장부!$A:$A,"&lt;"&amp;회계보고_시작일),SUMIFS(지출,항목,TRIM($F137),회계장부!$A:$A,"&lt;"&amp;회계보고_시작일)),"")</f>
        <v/>
      </c>
      <c r="I137" s="233" t="str">
        <f ca="1">IF(LEN($F137)&gt;0,IF(LEFT($F137,1)&lt;&gt;" ",SUMIFS(지출,관,$F137,회계장부!$A:$A,"&gt;="&amp;회계보고_시작일,회계장부!$A:$A,"&lt;="&amp;회계보고_종료일),SUMIFS(지출,항목,TRIM($F137),회계장부!$A:$A,"&gt;="&amp;회계보고_시작일,회계장부!$A:$A,"&lt;="&amp;회계보고_종료일)),"")</f>
        <v/>
      </c>
      <c r="J137" s="236" t="str">
        <f t="shared" ca="1" si="7"/>
        <v/>
      </c>
      <c r="O137" s="1">
        <f t="shared" ca="1" si="8"/>
        <v>0</v>
      </c>
    </row>
    <row r="138" spans="1:15" ht="18" thickBot="1">
      <c r="A138" s="215" t="str">
        <f ca="1">IFERROR(INDEX(보고서배열!$C:$C,MATCH(ROW(A138),보고서배열!$B:$B,0),1),IFERROR(INDEX(보고서배열!$E:$E,MATCH(ROW(A138),보고서배열!$D:$D,0),1),""))</f>
        <v/>
      </c>
      <c r="B138" s="226"/>
      <c r="C138" s="227" t="str">
        <f ca="1">IF(LEN($A138)&gt;0,IF(LEFT($A138,1)&lt;&gt;" ",SUMIFS(수입,관,$A138,회계장부!$A:$A,"&lt;"&amp;회계보고_시작일),SUMIFS(수입,항목,TRIM($A138),회계장부!$A:$A,"&lt;"&amp;회계보고_시작일)),"")</f>
        <v/>
      </c>
      <c r="D138" s="227" t="str">
        <f ca="1">IF(LEN($A138)&gt;0,IF(LEFT($A138,1)&lt;&gt;" ",SUMIFS(수입,관,$A138,회계장부!$A:$A,"&gt;="&amp;회계보고_시작일,회계장부!$A:$A,"&lt;="&amp;회계보고_종료일),SUMIFS(수입,항목,TRIM($A138),회계장부!$A:$A,"&gt;="&amp;회계보고_시작일,회계장부!$A:$A,"&lt;="&amp;회계보고_종료일)),"")</f>
        <v/>
      </c>
      <c r="E138" s="235" t="str">
        <f t="shared" ca="1" si="9"/>
        <v/>
      </c>
      <c r="F138" s="216" t="str">
        <f ca="1">IFERROR(INDEX(보고서배열!$G:$G,MATCH(ROW(F138),보고서배열!$F:$F,0),1),IFERROR(INDEX(보고서배열!$I:$I,MATCH(ROW(F138),보고서배열!$H:$H,0),1),""))</f>
        <v/>
      </c>
      <c r="G138" s="232"/>
      <c r="H138" s="233" t="str">
        <f ca="1">IF(LEN($F138)&gt;0,IF(LEFT($F138,1)&lt;&gt;" ",SUMIFS(지출,관,$F138,회계장부!$A:$A,"&lt;"&amp;회계보고_시작일),SUMIFS(지출,항목,TRIM($F138),회계장부!$A:$A,"&lt;"&amp;회계보고_시작일)),"")</f>
        <v/>
      </c>
      <c r="I138" s="233" t="str">
        <f ca="1">IF(LEN($F138)&gt;0,IF(LEFT($F138,1)&lt;&gt;" ",SUMIFS(지출,관,$F138,회계장부!$A:$A,"&gt;="&amp;회계보고_시작일,회계장부!$A:$A,"&lt;="&amp;회계보고_종료일),SUMIFS(지출,항목,TRIM($F138),회계장부!$A:$A,"&gt;="&amp;회계보고_시작일,회계장부!$A:$A,"&lt;="&amp;회계보고_종료일)),"")</f>
        <v/>
      </c>
      <c r="J138" s="236" t="str">
        <f t="shared" ca="1" si="7"/>
        <v/>
      </c>
      <c r="O138" s="1">
        <f t="shared" ca="1" si="8"/>
        <v>0</v>
      </c>
    </row>
    <row r="139" spans="1:15" ht="18" thickBot="1">
      <c r="A139" s="215" t="str">
        <f ca="1">IFERROR(INDEX(보고서배열!$C:$C,MATCH(ROW(A139),보고서배열!$B:$B,0),1),IFERROR(INDEX(보고서배열!$E:$E,MATCH(ROW(A139),보고서배열!$D:$D,0),1),""))</f>
        <v/>
      </c>
      <c r="B139" s="226"/>
      <c r="C139" s="227" t="str">
        <f ca="1">IF(LEN($A139)&gt;0,IF(LEFT($A139,1)&lt;&gt;" ",SUMIFS(수입,관,$A139,회계장부!$A:$A,"&lt;"&amp;회계보고_시작일),SUMIFS(수입,항목,TRIM($A139),회계장부!$A:$A,"&lt;"&amp;회계보고_시작일)),"")</f>
        <v/>
      </c>
      <c r="D139" s="227" t="str">
        <f ca="1">IF(LEN($A139)&gt;0,IF(LEFT($A139,1)&lt;&gt;" ",SUMIFS(수입,관,$A139,회계장부!$A:$A,"&gt;="&amp;회계보고_시작일,회계장부!$A:$A,"&lt;="&amp;회계보고_종료일),SUMIFS(수입,항목,TRIM($A139),회계장부!$A:$A,"&gt;="&amp;회계보고_시작일,회계장부!$A:$A,"&lt;="&amp;회계보고_종료일)),"")</f>
        <v/>
      </c>
      <c r="E139" s="235" t="str">
        <f t="shared" ca="1" si="9"/>
        <v/>
      </c>
      <c r="F139" s="216" t="str">
        <f ca="1">IFERROR(INDEX(보고서배열!$G:$G,MATCH(ROW(F139),보고서배열!$F:$F,0),1),IFERROR(INDEX(보고서배열!$I:$I,MATCH(ROW(F139),보고서배열!$H:$H,0),1),""))</f>
        <v/>
      </c>
      <c r="G139" s="232"/>
      <c r="H139" s="233" t="str">
        <f ca="1">IF(LEN($F139)&gt;0,IF(LEFT($F139,1)&lt;&gt;" ",SUMIFS(지출,관,$F139,회계장부!$A:$A,"&lt;"&amp;회계보고_시작일),SUMIFS(지출,항목,TRIM($F139),회계장부!$A:$A,"&lt;"&amp;회계보고_시작일)),"")</f>
        <v/>
      </c>
      <c r="I139" s="233" t="str">
        <f ca="1">IF(LEN($F139)&gt;0,IF(LEFT($F139,1)&lt;&gt;" ",SUMIFS(지출,관,$F139,회계장부!$A:$A,"&gt;="&amp;회계보고_시작일,회계장부!$A:$A,"&lt;="&amp;회계보고_종료일),SUMIFS(지출,항목,TRIM($F139),회계장부!$A:$A,"&gt;="&amp;회계보고_시작일,회계장부!$A:$A,"&lt;="&amp;회계보고_종료일)),"")</f>
        <v/>
      </c>
      <c r="J139" s="236" t="str">
        <f t="shared" ca="1" si="7"/>
        <v/>
      </c>
      <c r="O139" s="1">
        <f t="shared" ca="1" si="8"/>
        <v>0</v>
      </c>
    </row>
    <row r="140" spans="1:15" ht="18" thickBot="1">
      <c r="A140" s="215" t="str">
        <f ca="1">IFERROR(INDEX(보고서배열!$C:$C,MATCH(ROW(A140),보고서배열!$B:$B,0),1),IFERROR(INDEX(보고서배열!$E:$E,MATCH(ROW(A140),보고서배열!$D:$D,0),1),""))</f>
        <v/>
      </c>
      <c r="B140" s="226"/>
      <c r="C140" s="227" t="str">
        <f ca="1">IF(LEN($A140)&gt;0,IF(LEFT($A140,1)&lt;&gt;" ",SUMIFS(수입,관,$A140,회계장부!$A:$A,"&lt;"&amp;회계보고_시작일),SUMIFS(수입,항목,TRIM($A140),회계장부!$A:$A,"&lt;"&amp;회계보고_시작일)),"")</f>
        <v/>
      </c>
      <c r="D140" s="227" t="str">
        <f ca="1">IF(LEN($A140)&gt;0,IF(LEFT($A140,1)&lt;&gt;" ",SUMIFS(수입,관,$A140,회계장부!$A:$A,"&gt;="&amp;회계보고_시작일,회계장부!$A:$A,"&lt;="&amp;회계보고_종료일),SUMIFS(수입,항목,TRIM($A140),회계장부!$A:$A,"&gt;="&amp;회계보고_시작일,회계장부!$A:$A,"&lt;="&amp;회계보고_종료일)),"")</f>
        <v/>
      </c>
      <c r="E140" s="235" t="str">
        <f t="shared" ca="1" si="9"/>
        <v/>
      </c>
      <c r="F140" s="216" t="str">
        <f ca="1">IFERROR(INDEX(보고서배열!$G:$G,MATCH(ROW(F140),보고서배열!$F:$F,0),1),IFERROR(INDEX(보고서배열!$I:$I,MATCH(ROW(F140),보고서배열!$H:$H,0),1),""))</f>
        <v/>
      </c>
      <c r="G140" s="232"/>
      <c r="H140" s="233" t="str">
        <f ca="1">IF(LEN($F140)&gt;0,IF(LEFT($F140,1)&lt;&gt;" ",SUMIFS(지출,관,$F140,회계장부!$A:$A,"&lt;"&amp;회계보고_시작일),SUMIFS(지출,항목,TRIM($F140),회계장부!$A:$A,"&lt;"&amp;회계보고_시작일)),"")</f>
        <v/>
      </c>
      <c r="I140" s="233" t="str">
        <f ca="1">IF(LEN($F140)&gt;0,IF(LEFT($F140,1)&lt;&gt;" ",SUMIFS(지출,관,$F140,회계장부!$A:$A,"&gt;="&amp;회계보고_시작일,회계장부!$A:$A,"&lt;="&amp;회계보고_종료일),SUMIFS(지출,항목,TRIM($F140),회계장부!$A:$A,"&gt;="&amp;회계보고_시작일,회계장부!$A:$A,"&lt;="&amp;회계보고_종료일)),"")</f>
        <v/>
      </c>
      <c r="J140" s="236" t="str">
        <f t="shared" ref="J140:J203" ca="1" si="10">IF(LEN($F140)&gt;0,G140-SUM(H140:I140),"")</f>
        <v/>
      </c>
      <c r="O140" s="1">
        <f t="shared" ca="1" si="8"/>
        <v>0</v>
      </c>
    </row>
    <row r="141" spans="1:15" ht="18" thickBot="1">
      <c r="A141" s="215" t="str">
        <f ca="1">IFERROR(INDEX(보고서배열!$C:$C,MATCH(ROW(A141),보고서배열!$B:$B,0),1),IFERROR(INDEX(보고서배열!$E:$E,MATCH(ROW(A141),보고서배열!$D:$D,0),1),""))</f>
        <v/>
      </c>
      <c r="B141" s="226"/>
      <c r="C141" s="227" t="str">
        <f ca="1">IF(LEN($A141)&gt;0,IF(LEFT($A141,1)&lt;&gt;" ",SUMIFS(수입,관,$A141,회계장부!$A:$A,"&lt;"&amp;회계보고_시작일),SUMIFS(수입,항목,TRIM($A141),회계장부!$A:$A,"&lt;"&amp;회계보고_시작일)),"")</f>
        <v/>
      </c>
      <c r="D141" s="227" t="str">
        <f ca="1">IF(LEN($A141)&gt;0,IF(LEFT($A141,1)&lt;&gt;" ",SUMIFS(수입,관,$A141,회계장부!$A:$A,"&gt;="&amp;회계보고_시작일,회계장부!$A:$A,"&lt;="&amp;회계보고_종료일),SUMIFS(수입,항목,TRIM($A141),회계장부!$A:$A,"&gt;="&amp;회계보고_시작일,회계장부!$A:$A,"&lt;="&amp;회계보고_종료일)),"")</f>
        <v/>
      </c>
      <c r="E141" s="235" t="str">
        <f t="shared" ca="1" si="9"/>
        <v/>
      </c>
      <c r="F141" s="216" t="str">
        <f ca="1">IFERROR(INDEX(보고서배열!$G:$G,MATCH(ROW(F141),보고서배열!$F:$F,0),1),IFERROR(INDEX(보고서배열!$I:$I,MATCH(ROW(F141),보고서배열!$H:$H,0),1),""))</f>
        <v/>
      </c>
      <c r="G141" s="232"/>
      <c r="H141" s="233" t="str">
        <f ca="1">IF(LEN($F141)&gt;0,IF(LEFT($F141,1)&lt;&gt;" ",SUMIFS(지출,관,$F141,회계장부!$A:$A,"&lt;"&amp;회계보고_시작일),SUMIFS(지출,항목,TRIM($F141),회계장부!$A:$A,"&lt;"&amp;회계보고_시작일)),"")</f>
        <v/>
      </c>
      <c r="I141" s="233" t="str">
        <f ca="1">IF(LEN($F141)&gt;0,IF(LEFT($F141,1)&lt;&gt;" ",SUMIFS(지출,관,$F141,회계장부!$A:$A,"&gt;="&amp;회계보고_시작일,회계장부!$A:$A,"&lt;="&amp;회계보고_종료일),SUMIFS(지출,항목,TRIM($F141),회계장부!$A:$A,"&gt;="&amp;회계보고_시작일,회계장부!$A:$A,"&lt;="&amp;회계보고_종료일)),"")</f>
        <v/>
      </c>
      <c r="J141" s="236" t="str">
        <f t="shared" ca="1" si="10"/>
        <v/>
      </c>
      <c r="O141" s="1">
        <f t="shared" ca="1" si="8"/>
        <v>0</v>
      </c>
    </row>
    <row r="142" spans="1:15" ht="18" thickBot="1">
      <c r="A142" s="215" t="str">
        <f ca="1">IFERROR(INDEX(보고서배열!$C:$C,MATCH(ROW(A142),보고서배열!$B:$B,0),1),IFERROR(INDEX(보고서배열!$E:$E,MATCH(ROW(A142),보고서배열!$D:$D,0),1),""))</f>
        <v/>
      </c>
      <c r="B142" s="226"/>
      <c r="C142" s="227" t="str">
        <f ca="1">IF(LEN($A142)&gt;0,IF(LEFT($A142,1)&lt;&gt;" ",SUMIFS(수입,관,$A142,회계장부!$A:$A,"&lt;"&amp;회계보고_시작일),SUMIFS(수입,항목,TRIM($A142),회계장부!$A:$A,"&lt;"&amp;회계보고_시작일)),"")</f>
        <v/>
      </c>
      <c r="D142" s="227" t="str">
        <f ca="1">IF(LEN($A142)&gt;0,IF(LEFT($A142,1)&lt;&gt;" ",SUMIFS(수입,관,$A142,회계장부!$A:$A,"&gt;="&amp;회계보고_시작일,회계장부!$A:$A,"&lt;="&amp;회계보고_종료일),SUMIFS(수입,항목,TRIM($A142),회계장부!$A:$A,"&gt;="&amp;회계보고_시작일,회계장부!$A:$A,"&lt;="&amp;회계보고_종료일)),"")</f>
        <v/>
      </c>
      <c r="E142" s="235" t="str">
        <f t="shared" ca="1" si="9"/>
        <v/>
      </c>
      <c r="F142" s="216" t="str">
        <f ca="1">IFERROR(INDEX(보고서배열!$G:$G,MATCH(ROW(F142),보고서배열!$F:$F,0),1),IFERROR(INDEX(보고서배열!$I:$I,MATCH(ROW(F142),보고서배열!$H:$H,0),1),""))</f>
        <v/>
      </c>
      <c r="G142" s="232"/>
      <c r="H142" s="233" t="str">
        <f ca="1">IF(LEN($F142)&gt;0,IF(LEFT($F142,1)&lt;&gt;" ",SUMIFS(지출,관,$F142,회계장부!$A:$A,"&lt;"&amp;회계보고_시작일),SUMIFS(지출,항목,TRIM($F142),회계장부!$A:$A,"&lt;"&amp;회계보고_시작일)),"")</f>
        <v/>
      </c>
      <c r="I142" s="233" t="str">
        <f ca="1">IF(LEN($F142)&gt;0,IF(LEFT($F142,1)&lt;&gt;" ",SUMIFS(지출,관,$F142,회계장부!$A:$A,"&gt;="&amp;회계보고_시작일,회계장부!$A:$A,"&lt;="&amp;회계보고_종료일),SUMIFS(지출,항목,TRIM($F142),회계장부!$A:$A,"&gt;="&amp;회계보고_시작일,회계장부!$A:$A,"&lt;="&amp;회계보고_종료일)),"")</f>
        <v/>
      </c>
      <c r="J142" s="236" t="str">
        <f t="shared" ca="1" si="10"/>
        <v/>
      </c>
      <c r="O142" s="1">
        <f t="shared" ca="1" si="8"/>
        <v>0</v>
      </c>
    </row>
    <row r="143" spans="1:15" ht="18" thickBot="1">
      <c r="A143" s="215" t="str">
        <f ca="1">IFERROR(INDEX(보고서배열!$C:$C,MATCH(ROW(A143),보고서배열!$B:$B,0),1),IFERROR(INDEX(보고서배열!$E:$E,MATCH(ROW(A143),보고서배열!$D:$D,0),1),""))</f>
        <v/>
      </c>
      <c r="B143" s="226"/>
      <c r="C143" s="227" t="str">
        <f ca="1">IF(LEN($A143)&gt;0,IF(LEFT($A143,1)&lt;&gt;" ",SUMIFS(수입,관,$A143,회계장부!$A:$A,"&lt;"&amp;회계보고_시작일),SUMIFS(수입,항목,TRIM($A143),회계장부!$A:$A,"&lt;"&amp;회계보고_시작일)),"")</f>
        <v/>
      </c>
      <c r="D143" s="227" t="str">
        <f ca="1">IF(LEN($A143)&gt;0,IF(LEFT($A143,1)&lt;&gt;" ",SUMIFS(수입,관,$A143,회계장부!$A:$A,"&gt;="&amp;회계보고_시작일,회계장부!$A:$A,"&lt;="&amp;회계보고_종료일),SUMIFS(수입,항목,TRIM($A143),회계장부!$A:$A,"&gt;="&amp;회계보고_시작일,회계장부!$A:$A,"&lt;="&amp;회계보고_종료일)),"")</f>
        <v/>
      </c>
      <c r="E143" s="235" t="str">
        <f t="shared" ca="1" si="9"/>
        <v/>
      </c>
      <c r="F143" s="216" t="str">
        <f ca="1">IFERROR(INDEX(보고서배열!$G:$G,MATCH(ROW(F143),보고서배열!$F:$F,0),1),IFERROR(INDEX(보고서배열!$I:$I,MATCH(ROW(F143),보고서배열!$H:$H,0),1),""))</f>
        <v/>
      </c>
      <c r="G143" s="232"/>
      <c r="H143" s="233" t="str">
        <f ca="1">IF(LEN($F143)&gt;0,IF(LEFT($F143,1)&lt;&gt;" ",SUMIFS(지출,관,$F143,회계장부!$A:$A,"&lt;"&amp;회계보고_시작일),SUMIFS(지출,항목,TRIM($F143),회계장부!$A:$A,"&lt;"&amp;회계보고_시작일)),"")</f>
        <v/>
      </c>
      <c r="I143" s="233" t="str">
        <f ca="1">IF(LEN($F143)&gt;0,IF(LEFT($F143,1)&lt;&gt;" ",SUMIFS(지출,관,$F143,회계장부!$A:$A,"&gt;="&amp;회계보고_시작일,회계장부!$A:$A,"&lt;="&amp;회계보고_종료일),SUMIFS(지출,항목,TRIM($F143),회계장부!$A:$A,"&gt;="&amp;회계보고_시작일,회계장부!$A:$A,"&lt;="&amp;회계보고_종료일)),"")</f>
        <v/>
      </c>
      <c r="J143" s="236" t="str">
        <f t="shared" ca="1" si="10"/>
        <v/>
      </c>
      <c r="O143" s="1">
        <f t="shared" ca="1" si="8"/>
        <v>0</v>
      </c>
    </row>
    <row r="144" spans="1:15" ht="18" thickBot="1">
      <c r="A144" s="215" t="str">
        <f ca="1">IFERROR(INDEX(보고서배열!$C:$C,MATCH(ROW(A144),보고서배열!$B:$B,0),1),IFERROR(INDEX(보고서배열!$E:$E,MATCH(ROW(A144),보고서배열!$D:$D,0),1),""))</f>
        <v/>
      </c>
      <c r="B144" s="226"/>
      <c r="C144" s="227" t="str">
        <f ca="1">IF(LEN($A144)&gt;0,IF(LEFT($A144,1)&lt;&gt;" ",SUMIFS(수입,관,$A144,회계장부!$A:$A,"&lt;"&amp;회계보고_시작일),SUMIFS(수입,항목,TRIM($A144),회계장부!$A:$A,"&lt;"&amp;회계보고_시작일)),"")</f>
        <v/>
      </c>
      <c r="D144" s="227" t="str">
        <f ca="1">IF(LEN($A144)&gt;0,IF(LEFT($A144,1)&lt;&gt;" ",SUMIFS(수입,관,$A144,회계장부!$A:$A,"&gt;="&amp;회계보고_시작일,회계장부!$A:$A,"&lt;="&amp;회계보고_종료일),SUMIFS(수입,항목,TRIM($A144),회계장부!$A:$A,"&gt;="&amp;회계보고_시작일,회계장부!$A:$A,"&lt;="&amp;회계보고_종료일)),"")</f>
        <v/>
      </c>
      <c r="E144" s="235" t="str">
        <f t="shared" ca="1" si="9"/>
        <v/>
      </c>
      <c r="F144" s="216" t="str">
        <f ca="1">IFERROR(INDEX(보고서배열!$G:$G,MATCH(ROW(F144),보고서배열!$F:$F,0),1),IFERROR(INDEX(보고서배열!$I:$I,MATCH(ROW(F144),보고서배열!$H:$H,0),1),""))</f>
        <v/>
      </c>
      <c r="G144" s="232"/>
      <c r="H144" s="233" t="str">
        <f ca="1">IF(LEN($F144)&gt;0,IF(LEFT($F144,1)&lt;&gt;" ",SUMIFS(지출,관,$F144,회계장부!$A:$A,"&lt;"&amp;회계보고_시작일),SUMIFS(지출,항목,TRIM($F144),회계장부!$A:$A,"&lt;"&amp;회계보고_시작일)),"")</f>
        <v/>
      </c>
      <c r="I144" s="233" t="str">
        <f ca="1">IF(LEN($F144)&gt;0,IF(LEFT($F144,1)&lt;&gt;" ",SUMIFS(지출,관,$F144,회계장부!$A:$A,"&gt;="&amp;회계보고_시작일,회계장부!$A:$A,"&lt;="&amp;회계보고_종료일),SUMIFS(지출,항목,TRIM($F144),회계장부!$A:$A,"&gt;="&amp;회계보고_시작일,회계장부!$A:$A,"&lt;="&amp;회계보고_종료일)),"")</f>
        <v/>
      </c>
      <c r="J144" s="236" t="str">
        <f t="shared" ca="1" si="10"/>
        <v/>
      </c>
      <c r="O144" s="1">
        <f t="shared" ca="1" si="8"/>
        <v>0</v>
      </c>
    </row>
    <row r="145" spans="1:15" ht="18" thickBot="1">
      <c r="A145" s="215" t="str">
        <f ca="1">IFERROR(INDEX(보고서배열!$C:$C,MATCH(ROW(A145),보고서배열!$B:$B,0),1),IFERROR(INDEX(보고서배열!$E:$E,MATCH(ROW(A145),보고서배열!$D:$D,0),1),""))</f>
        <v/>
      </c>
      <c r="B145" s="226"/>
      <c r="C145" s="227" t="str">
        <f ca="1">IF(LEN($A145)&gt;0,IF(LEFT($A145,1)&lt;&gt;" ",SUMIFS(수입,관,$A145,회계장부!$A:$A,"&lt;"&amp;회계보고_시작일),SUMIFS(수입,항목,TRIM($A145),회계장부!$A:$A,"&lt;"&amp;회계보고_시작일)),"")</f>
        <v/>
      </c>
      <c r="D145" s="227" t="str">
        <f ca="1">IF(LEN($A145)&gt;0,IF(LEFT($A145,1)&lt;&gt;" ",SUMIFS(수입,관,$A145,회계장부!$A:$A,"&gt;="&amp;회계보고_시작일,회계장부!$A:$A,"&lt;="&amp;회계보고_종료일),SUMIFS(수입,항목,TRIM($A145),회계장부!$A:$A,"&gt;="&amp;회계보고_시작일,회계장부!$A:$A,"&lt;="&amp;회계보고_종료일)),"")</f>
        <v/>
      </c>
      <c r="E145" s="235" t="str">
        <f t="shared" ca="1" si="9"/>
        <v/>
      </c>
      <c r="F145" s="216" t="str">
        <f ca="1">IFERROR(INDEX(보고서배열!$G:$G,MATCH(ROW(F145),보고서배열!$F:$F,0),1),IFERROR(INDEX(보고서배열!$I:$I,MATCH(ROW(F145),보고서배열!$H:$H,0),1),""))</f>
        <v/>
      </c>
      <c r="G145" s="232"/>
      <c r="H145" s="233" t="str">
        <f ca="1">IF(LEN($F145)&gt;0,IF(LEFT($F145,1)&lt;&gt;" ",SUMIFS(지출,관,$F145,회계장부!$A:$A,"&lt;"&amp;회계보고_시작일),SUMIFS(지출,항목,TRIM($F145),회계장부!$A:$A,"&lt;"&amp;회계보고_시작일)),"")</f>
        <v/>
      </c>
      <c r="I145" s="233" t="str">
        <f ca="1">IF(LEN($F145)&gt;0,IF(LEFT($F145,1)&lt;&gt;" ",SUMIFS(지출,관,$F145,회계장부!$A:$A,"&gt;="&amp;회계보고_시작일,회계장부!$A:$A,"&lt;="&amp;회계보고_종료일),SUMIFS(지출,항목,TRIM($F145),회계장부!$A:$A,"&gt;="&amp;회계보고_시작일,회계장부!$A:$A,"&lt;="&amp;회계보고_종료일)),"")</f>
        <v/>
      </c>
      <c r="J145" s="236" t="str">
        <f t="shared" ca="1" si="10"/>
        <v/>
      </c>
      <c r="O145" s="1">
        <f t="shared" ca="1" si="8"/>
        <v>0</v>
      </c>
    </row>
    <row r="146" spans="1:15" ht="18" thickBot="1">
      <c r="A146" s="215" t="str">
        <f ca="1">IFERROR(INDEX(보고서배열!$C:$C,MATCH(ROW(A146),보고서배열!$B:$B,0),1),IFERROR(INDEX(보고서배열!$E:$E,MATCH(ROW(A146),보고서배열!$D:$D,0),1),""))</f>
        <v/>
      </c>
      <c r="B146" s="226"/>
      <c r="C146" s="227" t="str">
        <f ca="1">IF(LEN($A146)&gt;0,IF(LEFT($A146,1)&lt;&gt;" ",SUMIFS(수입,관,$A146,회계장부!$A:$A,"&lt;"&amp;회계보고_시작일),SUMIFS(수입,항목,TRIM($A146),회계장부!$A:$A,"&lt;"&amp;회계보고_시작일)),"")</f>
        <v/>
      </c>
      <c r="D146" s="227" t="str">
        <f ca="1">IF(LEN($A146)&gt;0,IF(LEFT($A146,1)&lt;&gt;" ",SUMIFS(수입,관,$A146,회계장부!$A:$A,"&gt;="&amp;회계보고_시작일,회계장부!$A:$A,"&lt;="&amp;회계보고_종료일),SUMIFS(수입,항목,TRIM($A146),회계장부!$A:$A,"&gt;="&amp;회계보고_시작일,회계장부!$A:$A,"&lt;="&amp;회계보고_종료일)),"")</f>
        <v/>
      </c>
      <c r="E146" s="235" t="str">
        <f t="shared" ca="1" si="9"/>
        <v/>
      </c>
      <c r="F146" s="216" t="str">
        <f ca="1">IFERROR(INDEX(보고서배열!$G:$G,MATCH(ROW(F146),보고서배열!$F:$F,0),1),IFERROR(INDEX(보고서배열!$I:$I,MATCH(ROW(F146),보고서배열!$H:$H,0),1),""))</f>
        <v/>
      </c>
      <c r="G146" s="232"/>
      <c r="H146" s="233" t="str">
        <f ca="1">IF(LEN($F146)&gt;0,IF(LEFT($F146,1)&lt;&gt;" ",SUMIFS(지출,관,$F146,회계장부!$A:$A,"&lt;"&amp;회계보고_시작일),SUMIFS(지출,항목,TRIM($F146),회계장부!$A:$A,"&lt;"&amp;회계보고_시작일)),"")</f>
        <v/>
      </c>
      <c r="I146" s="233" t="str">
        <f ca="1">IF(LEN($F146)&gt;0,IF(LEFT($F146,1)&lt;&gt;" ",SUMIFS(지출,관,$F146,회계장부!$A:$A,"&gt;="&amp;회계보고_시작일,회계장부!$A:$A,"&lt;="&amp;회계보고_종료일),SUMIFS(지출,항목,TRIM($F146),회계장부!$A:$A,"&gt;="&amp;회계보고_시작일,회계장부!$A:$A,"&lt;="&amp;회계보고_종료일)),"")</f>
        <v/>
      </c>
      <c r="J146" s="236" t="str">
        <f t="shared" ca="1" si="10"/>
        <v/>
      </c>
      <c r="O146" s="1">
        <f t="shared" ca="1" si="8"/>
        <v>0</v>
      </c>
    </row>
    <row r="147" spans="1:15" ht="18" thickBot="1">
      <c r="A147" s="215" t="str">
        <f ca="1">IFERROR(INDEX(보고서배열!$C:$C,MATCH(ROW(A147),보고서배열!$B:$B,0),1),IFERROR(INDEX(보고서배열!$E:$E,MATCH(ROW(A147),보고서배열!$D:$D,0),1),""))</f>
        <v/>
      </c>
      <c r="B147" s="226"/>
      <c r="C147" s="227" t="str">
        <f ca="1">IF(LEN($A147)&gt;0,IF(LEFT($A147,1)&lt;&gt;" ",SUMIFS(수입,관,$A147,회계장부!$A:$A,"&lt;"&amp;회계보고_시작일),SUMIFS(수입,항목,TRIM($A147),회계장부!$A:$A,"&lt;"&amp;회계보고_시작일)),"")</f>
        <v/>
      </c>
      <c r="D147" s="227" t="str">
        <f ca="1">IF(LEN($A147)&gt;0,IF(LEFT($A147,1)&lt;&gt;" ",SUMIFS(수입,관,$A147,회계장부!$A:$A,"&gt;="&amp;회계보고_시작일,회계장부!$A:$A,"&lt;="&amp;회계보고_종료일),SUMIFS(수입,항목,TRIM($A147),회계장부!$A:$A,"&gt;="&amp;회계보고_시작일,회계장부!$A:$A,"&lt;="&amp;회계보고_종료일)),"")</f>
        <v/>
      </c>
      <c r="E147" s="235" t="str">
        <f t="shared" ca="1" si="9"/>
        <v/>
      </c>
      <c r="F147" s="216" t="str">
        <f ca="1">IFERROR(INDEX(보고서배열!$G:$G,MATCH(ROW(F147),보고서배열!$F:$F,0),1),IFERROR(INDEX(보고서배열!$I:$I,MATCH(ROW(F147),보고서배열!$H:$H,0),1),""))</f>
        <v/>
      </c>
      <c r="G147" s="232"/>
      <c r="H147" s="233" t="str">
        <f ca="1">IF(LEN($F147)&gt;0,IF(LEFT($F147,1)&lt;&gt;" ",SUMIFS(지출,관,$F147,회계장부!$A:$A,"&lt;"&amp;회계보고_시작일),SUMIFS(지출,항목,TRIM($F147),회계장부!$A:$A,"&lt;"&amp;회계보고_시작일)),"")</f>
        <v/>
      </c>
      <c r="I147" s="233" t="str">
        <f ca="1">IF(LEN($F147)&gt;0,IF(LEFT($F147,1)&lt;&gt;" ",SUMIFS(지출,관,$F147,회계장부!$A:$A,"&gt;="&amp;회계보고_시작일,회계장부!$A:$A,"&lt;="&amp;회계보고_종료일),SUMIFS(지출,항목,TRIM($F147),회계장부!$A:$A,"&gt;="&amp;회계보고_시작일,회계장부!$A:$A,"&lt;="&amp;회계보고_종료일)),"")</f>
        <v/>
      </c>
      <c r="J147" s="236" t="str">
        <f t="shared" ca="1" si="10"/>
        <v/>
      </c>
      <c r="O147" s="1">
        <f t="shared" ca="1" si="8"/>
        <v>0</v>
      </c>
    </row>
    <row r="148" spans="1:15" ht="18" thickBot="1">
      <c r="A148" s="215" t="str">
        <f ca="1">IFERROR(INDEX(보고서배열!$C:$C,MATCH(ROW(A148),보고서배열!$B:$B,0),1),IFERROR(INDEX(보고서배열!$E:$E,MATCH(ROW(A148),보고서배열!$D:$D,0),1),""))</f>
        <v/>
      </c>
      <c r="B148" s="226"/>
      <c r="C148" s="227" t="str">
        <f ca="1">IF(LEN($A148)&gt;0,IF(LEFT($A148,1)&lt;&gt;" ",SUMIFS(수입,관,$A148,회계장부!$A:$A,"&lt;"&amp;회계보고_시작일),SUMIFS(수입,항목,TRIM($A148),회계장부!$A:$A,"&lt;"&amp;회계보고_시작일)),"")</f>
        <v/>
      </c>
      <c r="D148" s="227" t="str">
        <f ca="1">IF(LEN($A148)&gt;0,IF(LEFT($A148,1)&lt;&gt;" ",SUMIFS(수입,관,$A148,회계장부!$A:$A,"&gt;="&amp;회계보고_시작일,회계장부!$A:$A,"&lt;="&amp;회계보고_종료일),SUMIFS(수입,항목,TRIM($A148),회계장부!$A:$A,"&gt;="&amp;회계보고_시작일,회계장부!$A:$A,"&lt;="&amp;회계보고_종료일)),"")</f>
        <v/>
      </c>
      <c r="E148" s="235" t="str">
        <f t="shared" ca="1" si="9"/>
        <v/>
      </c>
      <c r="F148" s="216" t="str">
        <f ca="1">IFERROR(INDEX(보고서배열!$G:$G,MATCH(ROW(F148),보고서배열!$F:$F,0),1),IFERROR(INDEX(보고서배열!$I:$I,MATCH(ROW(F148),보고서배열!$H:$H,0),1),""))</f>
        <v/>
      </c>
      <c r="G148" s="232"/>
      <c r="H148" s="233" t="str">
        <f ca="1">IF(LEN($F148)&gt;0,IF(LEFT($F148,1)&lt;&gt;" ",SUMIFS(지출,관,$F148,회계장부!$A:$A,"&lt;"&amp;회계보고_시작일),SUMIFS(지출,항목,TRIM($F148),회계장부!$A:$A,"&lt;"&amp;회계보고_시작일)),"")</f>
        <v/>
      </c>
      <c r="I148" s="233" t="str">
        <f ca="1">IF(LEN($F148)&gt;0,IF(LEFT($F148,1)&lt;&gt;" ",SUMIFS(지출,관,$F148,회계장부!$A:$A,"&gt;="&amp;회계보고_시작일,회계장부!$A:$A,"&lt;="&amp;회계보고_종료일),SUMIFS(지출,항목,TRIM($F148),회계장부!$A:$A,"&gt;="&amp;회계보고_시작일,회계장부!$A:$A,"&lt;="&amp;회계보고_종료일)),"")</f>
        <v/>
      </c>
      <c r="J148" s="236" t="str">
        <f t="shared" ca="1" si="10"/>
        <v/>
      </c>
      <c r="O148" s="1">
        <f t="shared" ca="1" si="8"/>
        <v>0</v>
      </c>
    </row>
    <row r="149" spans="1:15" ht="18" thickBot="1">
      <c r="A149" s="215" t="str">
        <f ca="1">IFERROR(INDEX(보고서배열!$C:$C,MATCH(ROW(A149),보고서배열!$B:$B,0),1),IFERROR(INDEX(보고서배열!$E:$E,MATCH(ROW(A149),보고서배열!$D:$D,0),1),""))</f>
        <v/>
      </c>
      <c r="B149" s="226"/>
      <c r="C149" s="227" t="str">
        <f ca="1">IF(LEN($A149)&gt;0,IF(LEFT($A149,1)&lt;&gt;" ",SUMIFS(수입,관,$A149,회계장부!$A:$A,"&lt;"&amp;회계보고_시작일),SUMIFS(수입,항목,TRIM($A149),회계장부!$A:$A,"&lt;"&amp;회계보고_시작일)),"")</f>
        <v/>
      </c>
      <c r="D149" s="227" t="str">
        <f ca="1">IF(LEN($A149)&gt;0,IF(LEFT($A149,1)&lt;&gt;" ",SUMIFS(수입,관,$A149,회계장부!$A:$A,"&gt;="&amp;회계보고_시작일,회계장부!$A:$A,"&lt;="&amp;회계보고_종료일),SUMIFS(수입,항목,TRIM($A149),회계장부!$A:$A,"&gt;="&amp;회계보고_시작일,회계장부!$A:$A,"&lt;="&amp;회계보고_종료일)),"")</f>
        <v/>
      </c>
      <c r="E149" s="235" t="str">
        <f t="shared" ca="1" si="9"/>
        <v/>
      </c>
      <c r="F149" s="216" t="str">
        <f ca="1">IFERROR(INDEX(보고서배열!$G:$G,MATCH(ROW(F149),보고서배열!$F:$F,0),1),IFERROR(INDEX(보고서배열!$I:$I,MATCH(ROW(F149),보고서배열!$H:$H,0),1),""))</f>
        <v/>
      </c>
      <c r="G149" s="232"/>
      <c r="H149" s="233" t="str">
        <f ca="1">IF(LEN($F149)&gt;0,IF(LEFT($F149,1)&lt;&gt;" ",SUMIFS(지출,관,$F149,회계장부!$A:$A,"&lt;"&amp;회계보고_시작일),SUMIFS(지출,항목,TRIM($F149),회계장부!$A:$A,"&lt;"&amp;회계보고_시작일)),"")</f>
        <v/>
      </c>
      <c r="I149" s="233" t="str">
        <f ca="1">IF(LEN($F149)&gt;0,IF(LEFT($F149,1)&lt;&gt;" ",SUMIFS(지출,관,$F149,회계장부!$A:$A,"&gt;="&amp;회계보고_시작일,회계장부!$A:$A,"&lt;="&amp;회계보고_종료일),SUMIFS(지출,항목,TRIM($F149),회계장부!$A:$A,"&gt;="&amp;회계보고_시작일,회계장부!$A:$A,"&lt;="&amp;회계보고_종료일)),"")</f>
        <v/>
      </c>
      <c r="J149" s="236" t="str">
        <f t="shared" ca="1" si="10"/>
        <v/>
      </c>
      <c r="O149" s="1">
        <f t="shared" ca="1" si="8"/>
        <v>0</v>
      </c>
    </row>
    <row r="150" spans="1:15" ht="18" thickBot="1">
      <c r="A150" s="215" t="str">
        <f ca="1">IFERROR(INDEX(보고서배열!$C:$C,MATCH(ROW(A150),보고서배열!$B:$B,0),1),IFERROR(INDEX(보고서배열!$E:$E,MATCH(ROW(A150),보고서배열!$D:$D,0),1),""))</f>
        <v/>
      </c>
      <c r="B150" s="226"/>
      <c r="C150" s="227" t="str">
        <f ca="1">IF(LEN($A150)&gt;0,IF(LEFT($A150,1)&lt;&gt;" ",SUMIFS(수입,관,$A150,회계장부!$A:$A,"&lt;"&amp;회계보고_시작일),SUMIFS(수입,항목,TRIM($A150),회계장부!$A:$A,"&lt;"&amp;회계보고_시작일)),"")</f>
        <v/>
      </c>
      <c r="D150" s="227" t="str">
        <f ca="1">IF(LEN($A150)&gt;0,IF(LEFT($A150,1)&lt;&gt;" ",SUMIFS(수입,관,$A150,회계장부!$A:$A,"&gt;="&amp;회계보고_시작일,회계장부!$A:$A,"&lt;="&amp;회계보고_종료일),SUMIFS(수입,항목,TRIM($A150),회계장부!$A:$A,"&gt;="&amp;회계보고_시작일,회계장부!$A:$A,"&lt;="&amp;회계보고_종료일)),"")</f>
        <v/>
      </c>
      <c r="E150" s="235" t="str">
        <f t="shared" ca="1" si="9"/>
        <v/>
      </c>
      <c r="F150" s="216" t="str">
        <f ca="1">IFERROR(INDEX(보고서배열!$G:$G,MATCH(ROW(F150),보고서배열!$F:$F,0),1),IFERROR(INDEX(보고서배열!$I:$I,MATCH(ROW(F150),보고서배열!$H:$H,0),1),""))</f>
        <v/>
      </c>
      <c r="G150" s="232"/>
      <c r="H150" s="233" t="str">
        <f ca="1">IF(LEN($F150)&gt;0,IF(LEFT($F150,1)&lt;&gt;" ",SUMIFS(지출,관,$F150,회계장부!$A:$A,"&lt;"&amp;회계보고_시작일),SUMIFS(지출,항목,TRIM($F150),회계장부!$A:$A,"&lt;"&amp;회계보고_시작일)),"")</f>
        <v/>
      </c>
      <c r="I150" s="233" t="str">
        <f ca="1">IF(LEN($F150)&gt;0,IF(LEFT($F150,1)&lt;&gt;" ",SUMIFS(지출,관,$F150,회계장부!$A:$A,"&gt;="&amp;회계보고_시작일,회계장부!$A:$A,"&lt;="&amp;회계보고_종료일),SUMIFS(지출,항목,TRIM($F150),회계장부!$A:$A,"&gt;="&amp;회계보고_시작일,회계장부!$A:$A,"&lt;="&amp;회계보고_종료일)),"")</f>
        <v/>
      </c>
      <c r="J150" s="236" t="str">
        <f t="shared" ca="1" si="10"/>
        <v/>
      </c>
      <c r="O150" s="1">
        <f t="shared" ca="1" si="8"/>
        <v>0</v>
      </c>
    </row>
    <row r="151" spans="1:15" ht="18" thickBot="1">
      <c r="A151" s="215" t="str">
        <f ca="1">IFERROR(INDEX(보고서배열!$C:$C,MATCH(ROW(A151),보고서배열!$B:$B,0),1),IFERROR(INDEX(보고서배열!$E:$E,MATCH(ROW(A151),보고서배열!$D:$D,0),1),""))</f>
        <v/>
      </c>
      <c r="B151" s="226"/>
      <c r="C151" s="227" t="str">
        <f ca="1">IF(LEN($A151)&gt;0,IF(LEFT($A151,1)&lt;&gt;" ",SUMIFS(수입,관,$A151,회계장부!$A:$A,"&lt;"&amp;회계보고_시작일),SUMIFS(수입,항목,TRIM($A151),회계장부!$A:$A,"&lt;"&amp;회계보고_시작일)),"")</f>
        <v/>
      </c>
      <c r="D151" s="227" t="str">
        <f ca="1">IF(LEN($A151)&gt;0,IF(LEFT($A151,1)&lt;&gt;" ",SUMIFS(수입,관,$A151,회계장부!$A:$A,"&gt;="&amp;회계보고_시작일,회계장부!$A:$A,"&lt;="&amp;회계보고_종료일),SUMIFS(수입,항목,TRIM($A151),회계장부!$A:$A,"&gt;="&amp;회계보고_시작일,회계장부!$A:$A,"&lt;="&amp;회계보고_종료일)),"")</f>
        <v/>
      </c>
      <c r="E151" s="235" t="str">
        <f t="shared" ca="1" si="9"/>
        <v/>
      </c>
      <c r="F151" s="216" t="str">
        <f ca="1">IFERROR(INDEX(보고서배열!$G:$G,MATCH(ROW(F151),보고서배열!$F:$F,0),1),IFERROR(INDEX(보고서배열!$I:$I,MATCH(ROW(F151),보고서배열!$H:$H,0),1),""))</f>
        <v/>
      </c>
      <c r="G151" s="232"/>
      <c r="H151" s="233" t="str">
        <f ca="1">IF(LEN($F151)&gt;0,IF(LEFT($F151,1)&lt;&gt;" ",SUMIFS(지출,관,$F151,회계장부!$A:$A,"&lt;"&amp;회계보고_시작일),SUMIFS(지출,항목,TRIM($F151),회계장부!$A:$A,"&lt;"&amp;회계보고_시작일)),"")</f>
        <v/>
      </c>
      <c r="I151" s="233" t="str">
        <f ca="1">IF(LEN($F151)&gt;0,IF(LEFT($F151,1)&lt;&gt;" ",SUMIFS(지출,관,$F151,회계장부!$A:$A,"&gt;="&amp;회계보고_시작일,회계장부!$A:$A,"&lt;="&amp;회계보고_종료일),SUMIFS(지출,항목,TRIM($F151),회계장부!$A:$A,"&gt;="&amp;회계보고_시작일,회계장부!$A:$A,"&lt;="&amp;회계보고_종료일)),"")</f>
        <v/>
      </c>
      <c r="J151" s="236" t="str">
        <f t="shared" ca="1" si="10"/>
        <v/>
      </c>
      <c r="O151" s="1">
        <f t="shared" ca="1" si="8"/>
        <v>0</v>
      </c>
    </row>
    <row r="152" spans="1:15" ht="18" thickBot="1">
      <c r="A152" s="215" t="str">
        <f ca="1">IFERROR(INDEX(보고서배열!$C:$C,MATCH(ROW(A152),보고서배열!$B:$B,0),1),IFERROR(INDEX(보고서배열!$E:$E,MATCH(ROW(A152),보고서배열!$D:$D,0),1),""))</f>
        <v/>
      </c>
      <c r="B152" s="226"/>
      <c r="C152" s="227" t="str">
        <f ca="1">IF(LEN($A152)&gt;0,IF(LEFT($A152,1)&lt;&gt;" ",SUMIFS(수입,관,$A152,회계장부!$A:$A,"&lt;"&amp;회계보고_시작일),SUMIFS(수입,항목,TRIM($A152),회계장부!$A:$A,"&lt;"&amp;회계보고_시작일)),"")</f>
        <v/>
      </c>
      <c r="D152" s="227" t="str">
        <f ca="1">IF(LEN($A152)&gt;0,IF(LEFT($A152,1)&lt;&gt;" ",SUMIFS(수입,관,$A152,회계장부!$A:$A,"&gt;="&amp;회계보고_시작일,회계장부!$A:$A,"&lt;="&amp;회계보고_종료일),SUMIFS(수입,항목,TRIM($A152),회계장부!$A:$A,"&gt;="&amp;회계보고_시작일,회계장부!$A:$A,"&lt;="&amp;회계보고_종료일)),"")</f>
        <v/>
      </c>
      <c r="E152" s="235" t="str">
        <f t="shared" ca="1" si="9"/>
        <v/>
      </c>
      <c r="F152" s="216" t="str">
        <f ca="1">IFERROR(INDEX(보고서배열!$G:$G,MATCH(ROW(F152),보고서배열!$F:$F,0),1),IFERROR(INDEX(보고서배열!$I:$I,MATCH(ROW(F152),보고서배열!$H:$H,0),1),""))</f>
        <v/>
      </c>
      <c r="G152" s="232"/>
      <c r="H152" s="233" t="str">
        <f ca="1">IF(LEN($F152)&gt;0,IF(LEFT($F152,1)&lt;&gt;" ",SUMIFS(지출,관,$F152,회계장부!$A:$A,"&lt;"&amp;회계보고_시작일),SUMIFS(지출,항목,TRIM($F152),회계장부!$A:$A,"&lt;"&amp;회계보고_시작일)),"")</f>
        <v/>
      </c>
      <c r="I152" s="233" t="str">
        <f ca="1">IF(LEN($F152)&gt;0,IF(LEFT($F152,1)&lt;&gt;" ",SUMIFS(지출,관,$F152,회계장부!$A:$A,"&gt;="&amp;회계보고_시작일,회계장부!$A:$A,"&lt;="&amp;회계보고_종료일),SUMIFS(지출,항목,TRIM($F152),회계장부!$A:$A,"&gt;="&amp;회계보고_시작일,회계장부!$A:$A,"&lt;="&amp;회계보고_종료일)),"")</f>
        <v/>
      </c>
      <c r="J152" s="236" t="str">
        <f t="shared" ca="1" si="10"/>
        <v/>
      </c>
      <c r="O152" s="1">
        <f t="shared" ca="1" si="8"/>
        <v>0</v>
      </c>
    </row>
    <row r="153" spans="1:15" ht="18" thickBot="1">
      <c r="A153" s="215" t="str">
        <f ca="1">IFERROR(INDEX(보고서배열!$C:$C,MATCH(ROW(A153),보고서배열!$B:$B,0),1),IFERROR(INDEX(보고서배열!$E:$E,MATCH(ROW(A153),보고서배열!$D:$D,0),1),""))</f>
        <v/>
      </c>
      <c r="B153" s="226"/>
      <c r="C153" s="227" t="str">
        <f ca="1">IF(LEN($A153)&gt;0,IF(LEFT($A153,1)&lt;&gt;" ",SUMIFS(수입,관,$A153,회계장부!$A:$A,"&lt;"&amp;회계보고_시작일),SUMIFS(수입,항목,TRIM($A153),회계장부!$A:$A,"&lt;"&amp;회계보고_시작일)),"")</f>
        <v/>
      </c>
      <c r="D153" s="227" t="str">
        <f ca="1">IF(LEN($A153)&gt;0,IF(LEFT($A153,1)&lt;&gt;" ",SUMIFS(수입,관,$A153,회계장부!$A:$A,"&gt;="&amp;회계보고_시작일,회계장부!$A:$A,"&lt;="&amp;회계보고_종료일),SUMIFS(수입,항목,TRIM($A153),회계장부!$A:$A,"&gt;="&amp;회계보고_시작일,회계장부!$A:$A,"&lt;="&amp;회계보고_종료일)),"")</f>
        <v/>
      </c>
      <c r="E153" s="235" t="str">
        <f t="shared" ca="1" si="9"/>
        <v/>
      </c>
      <c r="F153" s="216" t="str">
        <f ca="1">IFERROR(INDEX(보고서배열!$G:$G,MATCH(ROW(F153),보고서배열!$F:$F,0),1),IFERROR(INDEX(보고서배열!$I:$I,MATCH(ROW(F153),보고서배열!$H:$H,0),1),""))</f>
        <v/>
      </c>
      <c r="G153" s="232"/>
      <c r="H153" s="233" t="str">
        <f ca="1">IF(LEN($F153)&gt;0,IF(LEFT($F153,1)&lt;&gt;" ",SUMIFS(지출,관,$F153,회계장부!$A:$A,"&lt;"&amp;회계보고_시작일),SUMIFS(지출,항목,TRIM($F153),회계장부!$A:$A,"&lt;"&amp;회계보고_시작일)),"")</f>
        <v/>
      </c>
      <c r="I153" s="233" t="str">
        <f ca="1">IF(LEN($F153)&gt;0,IF(LEFT($F153,1)&lt;&gt;" ",SUMIFS(지출,관,$F153,회계장부!$A:$A,"&gt;="&amp;회계보고_시작일,회계장부!$A:$A,"&lt;="&amp;회계보고_종료일),SUMIFS(지출,항목,TRIM($F153),회계장부!$A:$A,"&gt;="&amp;회계보고_시작일,회계장부!$A:$A,"&lt;="&amp;회계보고_종료일)),"")</f>
        <v/>
      </c>
      <c r="J153" s="236" t="str">
        <f t="shared" ca="1" si="10"/>
        <v/>
      </c>
      <c r="O153" s="1">
        <f t="shared" ca="1" si="8"/>
        <v>0</v>
      </c>
    </row>
    <row r="154" spans="1:15" ht="18" thickBot="1">
      <c r="A154" s="215" t="str">
        <f ca="1">IFERROR(INDEX(보고서배열!$C:$C,MATCH(ROW(A154),보고서배열!$B:$B,0),1),IFERROR(INDEX(보고서배열!$E:$E,MATCH(ROW(A154),보고서배열!$D:$D,0),1),""))</f>
        <v/>
      </c>
      <c r="B154" s="226"/>
      <c r="C154" s="227" t="str">
        <f ca="1">IF(LEN($A154)&gt;0,IF(LEFT($A154,1)&lt;&gt;" ",SUMIFS(수입,관,$A154,회계장부!$A:$A,"&lt;"&amp;회계보고_시작일),SUMIFS(수입,항목,TRIM($A154),회계장부!$A:$A,"&lt;"&amp;회계보고_시작일)),"")</f>
        <v/>
      </c>
      <c r="D154" s="227" t="str">
        <f ca="1">IF(LEN($A154)&gt;0,IF(LEFT($A154,1)&lt;&gt;" ",SUMIFS(수입,관,$A154,회계장부!$A:$A,"&gt;="&amp;회계보고_시작일,회계장부!$A:$A,"&lt;="&amp;회계보고_종료일),SUMIFS(수입,항목,TRIM($A154),회계장부!$A:$A,"&gt;="&amp;회계보고_시작일,회계장부!$A:$A,"&lt;="&amp;회계보고_종료일)),"")</f>
        <v/>
      </c>
      <c r="E154" s="235" t="str">
        <f t="shared" ca="1" si="9"/>
        <v/>
      </c>
      <c r="F154" s="216" t="str">
        <f ca="1">IFERROR(INDEX(보고서배열!$G:$G,MATCH(ROW(F154),보고서배열!$F:$F,0),1),IFERROR(INDEX(보고서배열!$I:$I,MATCH(ROW(F154),보고서배열!$H:$H,0),1),""))</f>
        <v/>
      </c>
      <c r="G154" s="232"/>
      <c r="H154" s="233" t="str">
        <f ca="1">IF(LEN($F154)&gt;0,IF(LEFT($F154,1)&lt;&gt;" ",SUMIFS(지출,관,$F154,회계장부!$A:$A,"&lt;"&amp;회계보고_시작일),SUMIFS(지출,항목,TRIM($F154),회계장부!$A:$A,"&lt;"&amp;회계보고_시작일)),"")</f>
        <v/>
      </c>
      <c r="I154" s="233" t="str">
        <f ca="1">IF(LEN($F154)&gt;0,IF(LEFT($F154,1)&lt;&gt;" ",SUMIFS(지출,관,$F154,회계장부!$A:$A,"&gt;="&amp;회계보고_시작일,회계장부!$A:$A,"&lt;="&amp;회계보고_종료일),SUMIFS(지출,항목,TRIM($F154),회계장부!$A:$A,"&gt;="&amp;회계보고_시작일,회계장부!$A:$A,"&lt;="&amp;회계보고_종료일)),"")</f>
        <v/>
      </c>
      <c r="J154" s="236" t="str">
        <f t="shared" ca="1" si="10"/>
        <v/>
      </c>
      <c r="O154" s="1">
        <f t="shared" ca="1" si="8"/>
        <v>0</v>
      </c>
    </row>
    <row r="155" spans="1:15" ht="18" thickBot="1">
      <c r="A155" s="215" t="str">
        <f ca="1">IFERROR(INDEX(보고서배열!$C:$C,MATCH(ROW(A155),보고서배열!$B:$B,0),1),IFERROR(INDEX(보고서배열!$E:$E,MATCH(ROW(A155),보고서배열!$D:$D,0),1),""))</f>
        <v/>
      </c>
      <c r="B155" s="226"/>
      <c r="C155" s="227" t="str">
        <f ca="1">IF(LEN($A155)&gt;0,IF(LEFT($A155,1)&lt;&gt;" ",SUMIFS(수입,관,$A155,회계장부!$A:$A,"&lt;"&amp;회계보고_시작일),SUMIFS(수입,항목,TRIM($A155),회계장부!$A:$A,"&lt;"&amp;회계보고_시작일)),"")</f>
        <v/>
      </c>
      <c r="D155" s="227" t="str">
        <f ca="1">IF(LEN($A155)&gt;0,IF(LEFT($A155,1)&lt;&gt;" ",SUMIFS(수입,관,$A155,회계장부!$A:$A,"&gt;="&amp;회계보고_시작일,회계장부!$A:$A,"&lt;="&amp;회계보고_종료일),SUMIFS(수입,항목,TRIM($A155),회계장부!$A:$A,"&gt;="&amp;회계보고_시작일,회계장부!$A:$A,"&lt;="&amp;회계보고_종료일)),"")</f>
        <v/>
      </c>
      <c r="E155" s="235" t="str">
        <f t="shared" ca="1" si="9"/>
        <v/>
      </c>
      <c r="F155" s="216" t="str">
        <f ca="1">IFERROR(INDEX(보고서배열!$G:$G,MATCH(ROW(F155),보고서배열!$F:$F,0),1),IFERROR(INDEX(보고서배열!$I:$I,MATCH(ROW(F155),보고서배열!$H:$H,0),1),""))</f>
        <v/>
      </c>
      <c r="G155" s="232"/>
      <c r="H155" s="233" t="str">
        <f ca="1">IF(LEN($F155)&gt;0,IF(LEFT($F155,1)&lt;&gt;" ",SUMIFS(지출,관,$F155,회계장부!$A:$A,"&lt;"&amp;회계보고_시작일),SUMIFS(지출,항목,TRIM($F155),회계장부!$A:$A,"&lt;"&amp;회계보고_시작일)),"")</f>
        <v/>
      </c>
      <c r="I155" s="233" t="str">
        <f ca="1">IF(LEN($F155)&gt;0,IF(LEFT($F155,1)&lt;&gt;" ",SUMIFS(지출,관,$F155,회계장부!$A:$A,"&gt;="&amp;회계보고_시작일,회계장부!$A:$A,"&lt;="&amp;회계보고_종료일),SUMIFS(지출,항목,TRIM($F155),회계장부!$A:$A,"&gt;="&amp;회계보고_시작일,회계장부!$A:$A,"&lt;="&amp;회계보고_종료일)),"")</f>
        <v/>
      </c>
      <c r="J155" s="236" t="str">
        <f t="shared" ca="1" si="10"/>
        <v/>
      </c>
      <c r="O155" s="1">
        <f t="shared" ca="1" si="8"/>
        <v>0</v>
      </c>
    </row>
    <row r="156" spans="1:15" ht="18" thickBot="1">
      <c r="A156" s="215" t="str">
        <f ca="1">IFERROR(INDEX(보고서배열!$C:$C,MATCH(ROW(A156),보고서배열!$B:$B,0),1),IFERROR(INDEX(보고서배열!$E:$E,MATCH(ROW(A156),보고서배열!$D:$D,0),1),""))</f>
        <v/>
      </c>
      <c r="B156" s="226"/>
      <c r="C156" s="227" t="str">
        <f ca="1">IF(LEN($A156)&gt;0,IF(LEFT($A156,1)&lt;&gt;" ",SUMIFS(수입,관,$A156,회계장부!$A:$A,"&lt;"&amp;회계보고_시작일),SUMIFS(수입,항목,TRIM($A156),회계장부!$A:$A,"&lt;"&amp;회계보고_시작일)),"")</f>
        <v/>
      </c>
      <c r="D156" s="227" t="str">
        <f ca="1">IF(LEN($A156)&gt;0,IF(LEFT($A156,1)&lt;&gt;" ",SUMIFS(수입,관,$A156,회계장부!$A:$A,"&gt;="&amp;회계보고_시작일,회계장부!$A:$A,"&lt;="&amp;회계보고_종료일),SUMIFS(수입,항목,TRIM($A156),회계장부!$A:$A,"&gt;="&amp;회계보고_시작일,회계장부!$A:$A,"&lt;="&amp;회계보고_종료일)),"")</f>
        <v/>
      </c>
      <c r="E156" s="235" t="str">
        <f t="shared" ca="1" si="9"/>
        <v/>
      </c>
      <c r="F156" s="216" t="str">
        <f ca="1">IFERROR(INDEX(보고서배열!$G:$G,MATCH(ROW(F156),보고서배열!$F:$F,0),1),IFERROR(INDEX(보고서배열!$I:$I,MATCH(ROW(F156),보고서배열!$H:$H,0),1),""))</f>
        <v/>
      </c>
      <c r="G156" s="232"/>
      <c r="H156" s="233" t="str">
        <f ca="1">IF(LEN($F156)&gt;0,IF(LEFT($F156,1)&lt;&gt;" ",SUMIFS(지출,관,$F156,회계장부!$A:$A,"&lt;"&amp;회계보고_시작일),SUMIFS(지출,항목,TRIM($F156),회계장부!$A:$A,"&lt;"&amp;회계보고_시작일)),"")</f>
        <v/>
      </c>
      <c r="I156" s="233" t="str">
        <f ca="1">IF(LEN($F156)&gt;0,IF(LEFT($F156,1)&lt;&gt;" ",SUMIFS(지출,관,$F156,회계장부!$A:$A,"&gt;="&amp;회계보고_시작일,회계장부!$A:$A,"&lt;="&amp;회계보고_종료일),SUMIFS(지출,항목,TRIM($F156),회계장부!$A:$A,"&gt;="&amp;회계보고_시작일,회계장부!$A:$A,"&lt;="&amp;회계보고_종료일)),"")</f>
        <v/>
      </c>
      <c r="J156" s="236" t="str">
        <f t="shared" ca="1" si="10"/>
        <v/>
      </c>
      <c r="O156" s="1">
        <f t="shared" ca="1" si="8"/>
        <v>0</v>
      </c>
    </row>
    <row r="157" spans="1:15" ht="18" thickBot="1">
      <c r="A157" s="215" t="str">
        <f ca="1">IFERROR(INDEX(보고서배열!$C:$C,MATCH(ROW(A157),보고서배열!$B:$B,0),1),IFERROR(INDEX(보고서배열!$E:$E,MATCH(ROW(A157),보고서배열!$D:$D,0),1),""))</f>
        <v/>
      </c>
      <c r="B157" s="226"/>
      <c r="C157" s="227" t="str">
        <f ca="1">IF(LEN($A157)&gt;0,IF(LEFT($A157,1)&lt;&gt;" ",SUMIFS(수입,관,$A157,회계장부!$A:$A,"&lt;"&amp;회계보고_시작일),SUMIFS(수입,항목,TRIM($A157),회계장부!$A:$A,"&lt;"&amp;회계보고_시작일)),"")</f>
        <v/>
      </c>
      <c r="D157" s="227" t="str">
        <f ca="1">IF(LEN($A157)&gt;0,IF(LEFT($A157,1)&lt;&gt;" ",SUMIFS(수입,관,$A157,회계장부!$A:$A,"&gt;="&amp;회계보고_시작일,회계장부!$A:$A,"&lt;="&amp;회계보고_종료일),SUMIFS(수입,항목,TRIM($A157),회계장부!$A:$A,"&gt;="&amp;회계보고_시작일,회계장부!$A:$A,"&lt;="&amp;회계보고_종료일)),"")</f>
        <v/>
      </c>
      <c r="E157" s="235" t="str">
        <f t="shared" ca="1" si="9"/>
        <v/>
      </c>
      <c r="F157" s="216" t="str">
        <f ca="1">IFERROR(INDEX(보고서배열!$G:$G,MATCH(ROW(F157),보고서배열!$F:$F,0),1),IFERROR(INDEX(보고서배열!$I:$I,MATCH(ROW(F157),보고서배열!$H:$H,0),1),""))</f>
        <v/>
      </c>
      <c r="G157" s="232"/>
      <c r="H157" s="233" t="str">
        <f ca="1">IF(LEN($F157)&gt;0,IF(LEFT($F157,1)&lt;&gt;" ",SUMIFS(지출,관,$F157,회계장부!$A:$A,"&lt;"&amp;회계보고_시작일),SUMIFS(지출,항목,TRIM($F157),회계장부!$A:$A,"&lt;"&amp;회계보고_시작일)),"")</f>
        <v/>
      </c>
      <c r="I157" s="233" t="str">
        <f ca="1">IF(LEN($F157)&gt;0,IF(LEFT($F157,1)&lt;&gt;" ",SUMIFS(지출,관,$F157,회계장부!$A:$A,"&gt;="&amp;회계보고_시작일,회계장부!$A:$A,"&lt;="&amp;회계보고_종료일),SUMIFS(지출,항목,TRIM($F157),회계장부!$A:$A,"&gt;="&amp;회계보고_시작일,회계장부!$A:$A,"&lt;="&amp;회계보고_종료일)),"")</f>
        <v/>
      </c>
      <c r="J157" s="236" t="str">
        <f t="shared" ca="1" si="10"/>
        <v/>
      </c>
      <c r="O157" s="1">
        <f t="shared" ca="1" si="8"/>
        <v>0</v>
      </c>
    </row>
    <row r="158" spans="1:15" ht="18" thickBot="1">
      <c r="A158" s="215" t="str">
        <f ca="1">IFERROR(INDEX(보고서배열!$C:$C,MATCH(ROW(A158),보고서배열!$B:$B,0),1),IFERROR(INDEX(보고서배열!$E:$E,MATCH(ROW(A158),보고서배열!$D:$D,0),1),""))</f>
        <v/>
      </c>
      <c r="B158" s="226"/>
      <c r="C158" s="227" t="str">
        <f ca="1">IF(LEN($A158)&gt;0,IF(LEFT($A158,1)&lt;&gt;" ",SUMIFS(수입,관,$A158,회계장부!$A:$A,"&lt;"&amp;회계보고_시작일),SUMIFS(수입,항목,TRIM($A158),회계장부!$A:$A,"&lt;"&amp;회계보고_시작일)),"")</f>
        <v/>
      </c>
      <c r="D158" s="227" t="str">
        <f ca="1">IF(LEN($A158)&gt;0,IF(LEFT($A158,1)&lt;&gt;" ",SUMIFS(수입,관,$A158,회계장부!$A:$A,"&gt;="&amp;회계보고_시작일,회계장부!$A:$A,"&lt;="&amp;회계보고_종료일),SUMIFS(수입,항목,TRIM($A158),회계장부!$A:$A,"&gt;="&amp;회계보고_시작일,회계장부!$A:$A,"&lt;="&amp;회계보고_종료일)),"")</f>
        <v/>
      </c>
      <c r="E158" s="235" t="str">
        <f t="shared" ca="1" si="9"/>
        <v/>
      </c>
      <c r="F158" s="216" t="str">
        <f ca="1">IFERROR(INDEX(보고서배열!$G:$G,MATCH(ROW(F158),보고서배열!$F:$F,0),1),IFERROR(INDEX(보고서배열!$I:$I,MATCH(ROW(F158),보고서배열!$H:$H,0),1),""))</f>
        <v/>
      </c>
      <c r="G158" s="232"/>
      <c r="H158" s="233" t="str">
        <f ca="1">IF(LEN($F158)&gt;0,IF(LEFT($F158,1)&lt;&gt;" ",SUMIFS(지출,관,$F158,회계장부!$A:$A,"&lt;"&amp;회계보고_시작일),SUMIFS(지출,항목,TRIM($F158),회계장부!$A:$A,"&lt;"&amp;회계보고_시작일)),"")</f>
        <v/>
      </c>
      <c r="I158" s="233" t="str">
        <f ca="1">IF(LEN($F158)&gt;0,IF(LEFT($F158,1)&lt;&gt;" ",SUMIFS(지출,관,$F158,회계장부!$A:$A,"&gt;="&amp;회계보고_시작일,회계장부!$A:$A,"&lt;="&amp;회계보고_종료일),SUMIFS(지출,항목,TRIM($F158),회계장부!$A:$A,"&gt;="&amp;회계보고_시작일,회계장부!$A:$A,"&lt;="&amp;회계보고_종료일)),"")</f>
        <v/>
      </c>
      <c r="J158" s="236" t="str">
        <f t="shared" ca="1" si="10"/>
        <v/>
      </c>
      <c r="O158" s="1">
        <f t="shared" ca="1" si="8"/>
        <v>0</v>
      </c>
    </row>
    <row r="159" spans="1:15" ht="18" thickBot="1">
      <c r="A159" s="215" t="str">
        <f ca="1">IFERROR(INDEX(보고서배열!$C:$C,MATCH(ROW(A159),보고서배열!$B:$B,0),1),IFERROR(INDEX(보고서배열!$E:$E,MATCH(ROW(A159),보고서배열!$D:$D,0),1),""))</f>
        <v/>
      </c>
      <c r="B159" s="226"/>
      <c r="C159" s="227" t="str">
        <f ca="1">IF(LEN($A159)&gt;0,IF(LEFT($A159,1)&lt;&gt;" ",SUMIFS(수입,관,$A159,회계장부!$A:$A,"&lt;"&amp;회계보고_시작일),SUMIFS(수입,항목,TRIM($A159),회계장부!$A:$A,"&lt;"&amp;회계보고_시작일)),"")</f>
        <v/>
      </c>
      <c r="D159" s="227" t="str">
        <f ca="1">IF(LEN($A159)&gt;0,IF(LEFT($A159,1)&lt;&gt;" ",SUMIFS(수입,관,$A159,회계장부!$A:$A,"&gt;="&amp;회계보고_시작일,회계장부!$A:$A,"&lt;="&amp;회계보고_종료일),SUMIFS(수입,항목,TRIM($A159),회계장부!$A:$A,"&gt;="&amp;회계보고_시작일,회계장부!$A:$A,"&lt;="&amp;회계보고_종료일)),"")</f>
        <v/>
      </c>
      <c r="E159" s="235" t="str">
        <f t="shared" ca="1" si="9"/>
        <v/>
      </c>
      <c r="F159" s="216" t="str">
        <f ca="1">IFERROR(INDEX(보고서배열!$G:$G,MATCH(ROW(F159),보고서배열!$F:$F,0),1),IFERROR(INDEX(보고서배열!$I:$I,MATCH(ROW(F159),보고서배열!$H:$H,0),1),""))</f>
        <v/>
      </c>
      <c r="G159" s="232"/>
      <c r="H159" s="233" t="str">
        <f ca="1">IF(LEN($F159)&gt;0,IF(LEFT($F159,1)&lt;&gt;" ",SUMIFS(지출,관,$F159,회계장부!$A:$A,"&lt;"&amp;회계보고_시작일),SUMIFS(지출,항목,TRIM($F159),회계장부!$A:$A,"&lt;"&amp;회계보고_시작일)),"")</f>
        <v/>
      </c>
      <c r="I159" s="233" t="str">
        <f ca="1">IF(LEN($F159)&gt;0,IF(LEFT($F159,1)&lt;&gt;" ",SUMIFS(지출,관,$F159,회계장부!$A:$A,"&gt;="&amp;회계보고_시작일,회계장부!$A:$A,"&lt;="&amp;회계보고_종료일),SUMIFS(지출,항목,TRIM($F159),회계장부!$A:$A,"&gt;="&amp;회계보고_시작일,회계장부!$A:$A,"&lt;="&amp;회계보고_종료일)),"")</f>
        <v/>
      </c>
      <c r="J159" s="236" t="str">
        <f t="shared" ca="1" si="10"/>
        <v/>
      </c>
      <c r="O159" s="1">
        <f t="shared" ca="1" si="8"/>
        <v>0</v>
      </c>
    </row>
    <row r="160" spans="1:15" ht="18" thickBot="1">
      <c r="A160" s="215" t="str">
        <f ca="1">IFERROR(INDEX(보고서배열!$C:$C,MATCH(ROW(A160),보고서배열!$B:$B,0),1),IFERROR(INDEX(보고서배열!$E:$E,MATCH(ROW(A160),보고서배열!$D:$D,0),1),""))</f>
        <v/>
      </c>
      <c r="B160" s="226"/>
      <c r="C160" s="227" t="str">
        <f ca="1">IF(LEN($A160)&gt;0,IF(LEFT($A160,1)&lt;&gt;" ",SUMIFS(수입,관,$A160,회계장부!$A:$A,"&lt;"&amp;회계보고_시작일),SUMIFS(수입,항목,TRIM($A160),회계장부!$A:$A,"&lt;"&amp;회계보고_시작일)),"")</f>
        <v/>
      </c>
      <c r="D160" s="227" t="str">
        <f ca="1">IF(LEN($A160)&gt;0,IF(LEFT($A160,1)&lt;&gt;" ",SUMIFS(수입,관,$A160,회계장부!$A:$A,"&gt;="&amp;회계보고_시작일,회계장부!$A:$A,"&lt;="&amp;회계보고_종료일),SUMIFS(수입,항목,TRIM($A160),회계장부!$A:$A,"&gt;="&amp;회계보고_시작일,회계장부!$A:$A,"&lt;="&amp;회계보고_종료일)),"")</f>
        <v/>
      </c>
      <c r="E160" s="235" t="str">
        <f t="shared" ca="1" si="9"/>
        <v/>
      </c>
      <c r="F160" s="216" t="str">
        <f ca="1">IFERROR(INDEX(보고서배열!$G:$G,MATCH(ROW(F160),보고서배열!$F:$F,0),1),IFERROR(INDEX(보고서배열!$I:$I,MATCH(ROW(F160),보고서배열!$H:$H,0),1),""))</f>
        <v/>
      </c>
      <c r="G160" s="232"/>
      <c r="H160" s="233" t="str">
        <f ca="1">IF(LEN($F160)&gt;0,IF(LEFT($F160,1)&lt;&gt;" ",SUMIFS(지출,관,$F160,회계장부!$A:$A,"&lt;"&amp;회계보고_시작일),SUMIFS(지출,항목,TRIM($F160),회계장부!$A:$A,"&lt;"&amp;회계보고_시작일)),"")</f>
        <v/>
      </c>
      <c r="I160" s="233" t="str">
        <f ca="1">IF(LEN($F160)&gt;0,IF(LEFT($F160,1)&lt;&gt;" ",SUMIFS(지출,관,$F160,회계장부!$A:$A,"&gt;="&amp;회계보고_시작일,회계장부!$A:$A,"&lt;="&amp;회계보고_종료일),SUMIFS(지출,항목,TRIM($F160),회계장부!$A:$A,"&gt;="&amp;회계보고_시작일,회계장부!$A:$A,"&lt;="&amp;회계보고_종료일)),"")</f>
        <v/>
      </c>
      <c r="J160" s="236" t="str">
        <f t="shared" ca="1" si="10"/>
        <v/>
      </c>
      <c r="O160" s="1">
        <f t="shared" ca="1" si="8"/>
        <v>0</v>
      </c>
    </row>
    <row r="161" spans="1:15" ht="18" thickBot="1">
      <c r="A161" s="215" t="str">
        <f ca="1">IFERROR(INDEX(보고서배열!$C:$C,MATCH(ROW(A161),보고서배열!$B:$B,0),1),IFERROR(INDEX(보고서배열!$E:$E,MATCH(ROW(A161),보고서배열!$D:$D,0),1),""))</f>
        <v/>
      </c>
      <c r="B161" s="226"/>
      <c r="C161" s="227" t="str">
        <f ca="1">IF(LEN($A161)&gt;0,IF(LEFT($A161,1)&lt;&gt;" ",SUMIFS(수입,관,$A161,회계장부!$A:$A,"&lt;"&amp;회계보고_시작일),SUMIFS(수입,항목,TRIM($A161),회계장부!$A:$A,"&lt;"&amp;회계보고_시작일)),"")</f>
        <v/>
      </c>
      <c r="D161" s="227" t="str">
        <f ca="1">IF(LEN($A161)&gt;0,IF(LEFT($A161,1)&lt;&gt;" ",SUMIFS(수입,관,$A161,회계장부!$A:$A,"&gt;="&amp;회계보고_시작일,회계장부!$A:$A,"&lt;="&amp;회계보고_종료일),SUMIFS(수입,항목,TRIM($A161),회계장부!$A:$A,"&gt;="&amp;회계보고_시작일,회계장부!$A:$A,"&lt;="&amp;회계보고_종료일)),"")</f>
        <v/>
      </c>
      <c r="E161" s="235" t="str">
        <f t="shared" ca="1" si="9"/>
        <v/>
      </c>
      <c r="F161" s="216" t="str">
        <f ca="1">IFERROR(INDEX(보고서배열!$G:$G,MATCH(ROW(F161),보고서배열!$F:$F,0),1),IFERROR(INDEX(보고서배열!$I:$I,MATCH(ROW(F161),보고서배열!$H:$H,0),1),""))</f>
        <v/>
      </c>
      <c r="G161" s="232"/>
      <c r="H161" s="233" t="str">
        <f ca="1">IF(LEN($F161)&gt;0,IF(LEFT($F161,1)&lt;&gt;" ",SUMIFS(지출,관,$F161,회계장부!$A:$A,"&lt;"&amp;회계보고_시작일),SUMIFS(지출,항목,TRIM($F161),회계장부!$A:$A,"&lt;"&amp;회계보고_시작일)),"")</f>
        <v/>
      </c>
      <c r="I161" s="233" t="str">
        <f ca="1">IF(LEN($F161)&gt;0,IF(LEFT($F161,1)&lt;&gt;" ",SUMIFS(지출,관,$F161,회계장부!$A:$A,"&gt;="&amp;회계보고_시작일,회계장부!$A:$A,"&lt;="&amp;회계보고_종료일),SUMIFS(지출,항목,TRIM($F161),회계장부!$A:$A,"&gt;="&amp;회계보고_시작일,회계장부!$A:$A,"&lt;="&amp;회계보고_종료일)),"")</f>
        <v/>
      </c>
      <c r="J161" s="236" t="str">
        <f t="shared" ca="1" si="10"/>
        <v/>
      </c>
      <c r="O161" s="1">
        <f t="shared" ca="1" si="8"/>
        <v>0</v>
      </c>
    </row>
    <row r="162" spans="1:15" ht="18" thickBot="1">
      <c r="A162" s="215" t="str">
        <f ca="1">IFERROR(INDEX(보고서배열!$C:$C,MATCH(ROW(A162),보고서배열!$B:$B,0),1),IFERROR(INDEX(보고서배열!$E:$E,MATCH(ROW(A162),보고서배열!$D:$D,0),1),""))</f>
        <v/>
      </c>
      <c r="B162" s="226"/>
      <c r="C162" s="227" t="str">
        <f ca="1">IF(LEN($A162)&gt;0,IF(LEFT($A162,1)&lt;&gt;" ",SUMIFS(수입,관,$A162,회계장부!$A:$A,"&lt;"&amp;회계보고_시작일),SUMIFS(수입,항목,TRIM($A162),회계장부!$A:$A,"&lt;"&amp;회계보고_시작일)),"")</f>
        <v/>
      </c>
      <c r="D162" s="227" t="str">
        <f ca="1">IF(LEN($A162)&gt;0,IF(LEFT($A162,1)&lt;&gt;" ",SUMIFS(수입,관,$A162,회계장부!$A:$A,"&gt;="&amp;회계보고_시작일,회계장부!$A:$A,"&lt;="&amp;회계보고_종료일),SUMIFS(수입,항목,TRIM($A162),회계장부!$A:$A,"&gt;="&amp;회계보고_시작일,회계장부!$A:$A,"&lt;="&amp;회계보고_종료일)),"")</f>
        <v/>
      </c>
      <c r="E162" s="235" t="str">
        <f t="shared" ca="1" si="9"/>
        <v/>
      </c>
      <c r="F162" s="216" t="str">
        <f ca="1">IFERROR(INDEX(보고서배열!$G:$G,MATCH(ROW(F162),보고서배열!$F:$F,0),1),IFERROR(INDEX(보고서배열!$I:$I,MATCH(ROW(F162),보고서배열!$H:$H,0),1),""))</f>
        <v/>
      </c>
      <c r="G162" s="232"/>
      <c r="H162" s="233" t="str">
        <f ca="1">IF(LEN($F162)&gt;0,IF(LEFT($F162,1)&lt;&gt;" ",SUMIFS(지출,관,$F162,회계장부!$A:$A,"&lt;"&amp;회계보고_시작일),SUMIFS(지출,항목,TRIM($F162),회계장부!$A:$A,"&lt;"&amp;회계보고_시작일)),"")</f>
        <v/>
      </c>
      <c r="I162" s="233" t="str">
        <f ca="1">IF(LEN($F162)&gt;0,IF(LEFT($F162,1)&lt;&gt;" ",SUMIFS(지출,관,$F162,회계장부!$A:$A,"&gt;="&amp;회계보고_시작일,회계장부!$A:$A,"&lt;="&amp;회계보고_종료일),SUMIFS(지출,항목,TRIM($F162),회계장부!$A:$A,"&gt;="&amp;회계보고_시작일,회계장부!$A:$A,"&lt;="&amp;회계보고_종료일)),"")</f>
        <v/>
      </c>
      <c r="J162" s="236" t="str">
        <f t="shared" ca="1" si="10"/>
        <v/>
      </c>
      <c r="O162" s="1">
        <f t="shared" ca="1" si="8"/>
        <v>0</v>
      </c>
    </row>
    <row r="163" spans="1:15" ht="18" thickBot="1">
      <c r="A163" s="215" t="str">
        <f ca="1">IFERROR(INDEX(보고서배열!$C:$C,MATCH(ROW(A163),보고서배열!$B:$B,0),1),IFERROR(INDEX(보고서배열!$E:$E,MATCH(ROW(A163),보고서배열!$D:$D,0),1),""))</f>
        <v/>
      </c>
      <c r="B163" s="226"/>
      <c r="C163" s="227" t="str">
        <f ca="1">IF(LEN($A163)&gt;0,IF(LEFT($A163,1)&lt;&gt;" ",SUMIFS(수입,관,$A163,회계장부!$A:$A,"&lt;"&amp;회계보고_시작일),SUMIFS(수입,항목,TRIM($A163),회계장부!$A:$A,"&lt;"&amp;회계보고_시작일)),"")</f>
        <v/>
      </c>
      <c r="D163" s="227" t="str">
        <f ca="1">IF(LEN($A163)&gt;0,IF(LEFT($A163,1)&lt;&gt;" ",SUMIFS(수입,관,$A163,회계장부!$A:$A,"&gt;="&amp;회계보고_시작일,회계장부!$A:$A,"&lt;="&amp;회계보고_종료일),SUMIFS(수입,항목,TRIM($A163),회계장부!$A:$A,"&gt;="&amp;회계보고_시작일,회계장부!$A:$A,"&lt;="&amp;회계보고_종료일)),"")</f>
        <v/>
      </c>
      <c r="E163" s="235" t="str">
        <f t="shared" ca="1" si="9"/>
        <v/>
      </c>
      <c r="F163" s="216" t="str">
        <f ca="1">IFERROR(INDEX(보고서배열!$G:$G,MATCH(ROW(F163),보고서배열!$F:$F,0),1),IFERROR(INDEX(보고서배열!$I:$I,MATCH(ROW(F163),보고서배열!$H:$H,0),1),""))</f>
        <v/>
      </c>
      <c r="G163" s="232"/>
      <c r="H163" s="233" t="str">
        <f ca="1">IF(LEN($F163)&gt;0,IF(LEFT($F163,1)&lt;&gt;" ",SUMIFS(지출,관,$F163,회계장부!$A:$A,"&lt;"&amp;회계보고_시작일),SUMIFS(지출,항목,TRIM($F163),회계장부!$A:$A,"&lt;"&amp;회계보고_시작일)),"")</f>
        <v/>
      </c>
      <c r="I163" s="233" t="str">
        <f ca="1">IF(LEN($F163)&gt;0,IF(LEFT($F163,1)&lt;&gt;" ",SUMIFS(지출,관,$F163,회계장부!$A:$A,"&gt;="&amp;회계보고_시작일,회계장부!$A:$A,"&lt;="&amp;회계보고_종료일),SUMIFS(지출,항목,TRIM($F163),회계장부!$A:$A,"&gt;="&amp;회계보고_시작일,회계장부!$A:$A,"&lt;="&amp;회계보고_종료일)),"")</f>
        <v/>
      </c>
      <c r="J163" s="236" t="str">
        <f t="shared" ca="1" si="10"/>
        <v/>
      </c>
      <c r="O163" s="1">
        <f t="shared" ca="1" si="8"/>
        <v>0</v>
      </c>
    </row>
    <row r="164" spans="1:15" ht="18" thickBot="1">
      <c r="A164" s="215" t="str">
        <f ca="1">IFERROR(INDEX(보고서배열!$C:$C,MATCH(ROW(A164),보고서배열!$B:$B,0),1),IFERROR(INDEX(보고서배열!$E:$E,MATCH(ROW(A164),보고서배열!$D:$D,0),1),""))</f>
        <v/>
      </c>
      <c r="B164" s="226"/>
      <c r="C164" s="227" t="str">
        <f ca="1">IF(LEN($A164)&gt;0,IF(LEFT($A164,1)&lt;&gt;" ",SUMIFS(수입,관,$A164,회계장부!$A:$A,"&lt;"&amp;회계보고_시작일),SUMIFS(수입,항목,TRIM($A164),회계장부!$A:$A,"&lt;"&amp;회계보고_시작일)),"")</f>
        <v/>
      </c>
      <c r="D164" s="227" t="str">
        <f ca="1">IF(LEN($A164)&gt;0,IF(LEFT($A164,1)&lt;&gt;" ",SUMIFS(수입,관,$A164,회계장부!$A:$A,"&gt;="&amp;회계보고_시작일,회계장부!$A:$A,"&lt;="&amp;회계보고_종료일),SUMIFS(수입,항목,TRIM($A164),회계장부!$A:$A,"&gt;="&amp;회계보고_시작일,회계장부!$A:$A,"&lt;="&amp;회계보고_종료일)),"")</f>
        <v/>
      </c>
      <c r="E164" s="235" t="str">
        <f t="shared" ca="1" si="9"/>
        <v/>
      </c>
      <c r="F164" s="216" t="str">
        <f ca="1">IFERROR(INDEX(보고서배열!$G:$G,MATCH(ROW(F164),보고서배열!$F:$F,0),1),IFERROR(INDEX(보고서배열!$I:$I,MATCH(ROW(F164),보고서배열!$H:$H,0),1),""))</f>
        <v/>
      </c>
      <c r="G164" s="232"/>
      <c r="H164" s="233" t="str">
        <f ca="1">IF(LEN($F164)&gt;0,IF(LEFT($F164,1)&lt;&gt;" ",SUMIFS(지출,관,$F164,회계장부!$A:$A,"&lt;"&amp;회계보고_시작일),SUMIFS(지출,항목,TRIM($F164),회계장부!$A:$A,"&lt;"&amp;회계보고_시작일)),"")</f>
        <v/>
      </c>
      <c r="I164" s="233" t="str">
        <f ca="1">IF(LEN($F164)&gt;0,IF(LEFT($F164,1)&lt;&gt;" ",SUMIFS(지출,관,$F164,회계장부!$A:$A,"&gt;="&amp;회계보고_시작일,회계장부!$A:$A,"&lt;="&amp;회계보고_종료일),SUMIFS(지출,항목,TRIM($F164),회계장부!$A:$A,"&gt;="&amp;회계보고_시작일,회계장부!$A:$A,"&lt;="&amp;회계보고_종료일)),"")</f>
        <v/>
      </c>
      <c r="J164" s="236" t="str">
        <f t="shared" ca="1" si="10"/>
        <v/>
      </c>
      <c r="O164" s="1">
        <f t="shared" ca="1" si="8"/>
        <v>0</v>
      </c>
    </row>
    <row r="165" spans="1:15" ht="18" thickBot="1">
      <c r="A165" s="215" t="str">
        <f ca="1">IFERROR(INDEX(보고서배열!$C:$C,MATCH(ROW(A165),보고서배열!$B:$B,0),1),IFERROR(INDEX(보고서배열!$E:$E,MATCH(ROW(A165),보고서배열!$D:$D,0),1),""))</f>
        <v/>
      </c>
      <c r="B165" s="226"/>
      <c r="C165" s="227" t="str">
        <f ca="1">IF(LEN($A165)&gt;0,IF(LEFT($A165,1)&lt;&gt;" ",SUMIFS(수입,관,$A165,회계장부!$A:$A,"&lt;"&amp;회계보고_시작일),SUMIFS(수입,항목,TRIM($A165),회계장부!$A:$A,"&lt;"&amp;회계보고_시작일)),"")</f>
        <v/>
      </c>
      <c r="D165" s="227" t="str">
        <f ca="1">IF(LEN($A165)&gt;0,IF(LEFT($A165,1)&lt;&gt;" ",SUMIFS(수입,관,$A165,회계장부!$A:$A,"&gt;="&amp;회계보고_시작일,회계장부!$A:$A,"&lt;="&amp;회계보고_종료일),SUMIFS(수입,항목,TRIM($A165),회계장부!$A:$A,"&gt;="&amp;회계보고_시작일,회계장부!$A:$A,"&lt;="&amp;회계보고_종료일)),"")</f>
        <v/>
      </c>
      <c r="E165" s="235" t="str">
        <f t="shared" ca="1" si="9"/>
        <v/>
      </c>
      <c r="F165" s="216" t="str">
        <f ca="1">IFERROR(INDEX(보고서배열!$G:$G,MATCH(ROW(F165),보고서배열!$F:$F,0),1),IFERROR(INDEX(보고서배열!$I:$I,MATCH(ROW(F165),보고서배열!$H:$H,0),1),""))</f>
        <v/>
      </c>
      <c r="G165" s="232"/>
      <c r="H165" s="233" t="str">
        <f ca="1">IF(LEN($F165)&gt;0,IF(LEFT($F165,1)&lt;&gt;" ",SUMIFS(지출,관,$F165,회계장부!$A:$A,"&lt;"&amp;회계보고_시작일),SUMIFS(지출,항목,TRIM($F165),회계장부!$A:$A,"&lt;"&amp;회계보고_시작일)),"")</f>
        <v/>
      </c>
      <c r="I165" s="233" t="str">
        <f ca="1">IF(LEN($F165)&gt;0,IF(LEFT($F165,1)&lt;&gt;" ",SUMIFS(지출,관,$F165,회계장부!$A:$A,"&gt;="&amp;회계보고_시작일,회계장부!$A:$A,"&lt;="&amp;회계보고_종료일),SUMIFS(지출,항목,TRIM($F165),회계장부!$A:$A,"&gt;="&amp;회계보고_시작일,회계장부!$A:$A,"&lt;="&amp;회계보고_종료일)),"")</f>
        <v/>
      </c>
      <c r="J165" s="236" t="str">
        <f t="shared" ca="1" si="10"/>
        <v/>
      </c>
      <c r="O165" s="1">
        <f t="shared" ca="1" si="8"/>
        <v>0</v>
      </c>
    </row>
    <row r="166" spans="1:15" ht="18" thickBot="1">
      <c r="A166" s="215" t="str">
        <f ca="1">IFERROR(INDEX(보고서배열!$C:$C,MATCH(ROW(A166),보고서배열!$B:$B,0),1),IFERROR(INDEX(보고서배열!$E:$E,MATCH(ROW(A166),보고서배열!$D:$D,0),1),""))</f>
        <v/>
      </c>
      <c r="B166" s="226"/>
      <c r="C166" s="227" t="str">
        <f ca="1">IF(LEN($A166)&gt;0,IF(LEFT($A166,1)&lt;&gt;" ",SUMIFS(수입,관,$A166,회계장부!$A:$A,"&lt;"&amp;회계보고_시작일),SUMIFS(수입,항목,TRIM($A166),회계장부!$A:$A,"&lt;"&amp;회계보고_시작일)),"")</f>
        <v/>
      </c>
      <c r="D166" s="227" t="str">
        <f ca="1">IF(LEN($A166)&gt;0,IF(LEFT($A166,1)&lt;&gt;" ",SUMIFS(수입,관,$A166,회계장부!$A:$A,"&gt;="&amp;회계보고_시작일,회계장부!$A:$A,"&lt;="&amp;회계보고_종료일),SUMIFS(수입,항목,TRIM($A166),회계장부!$A:$A,"&gt;="&amp;회계보고_시작일,회계장부!$A:$A,"&lt;="&amp;회계보고_종료일)),"")</f>
        <v/>
      </c>
      <c r="E166" s="235" t="str">
        <f t="shared" ca="1" si="9"/>
        <v/>
      </c>
      <c r="F166" s="216" t="str">
        <f ca="1">IFERROR(INDEX(보고서배열!$G:$G,MATCH(ROW(F166),보고서배열!$F:$F,0),1),IFERROR(INDEX(보고서배열!$I:$I,MATCH(ROW(F166),보고서배열!$H:$H,0),1),""))</f>
        <v/>
      </c>
      <c r="G166" s="232"/>
      <c r="H166" s="233" t="str">
        <f ca="1">IF(LEN($F166)&gt;0,IF(LEFT($F166,1)&lt;&gt;" ",SUMIFS(지출,관,$F166,회계장부!$A:$A,"&lt;"&amp;회계보고_시작일),SUMIFS(지출,항목,TRIM($F166),회계장부!$A:$A,"&lt;"&amp;회계보고_시작일)),"")</f>
        <v/>
      </c>
      <c r="I166" s="233" t="str">
        <f ca="1">IF(LEN($F166)&gt;0,IF(LEFT($F166,1)&lt;&gt;" ",SUMIFS(지출,관,$F166,회계장부!$A:$A,"&gt;="&amp;회계보고_시작일,회계장부!$A:$A,"&lt;="&amp;회계보고_종료일),SUMIFS(지출,항목,TRIM($F166),회계장부!$A:$A,"&gt;="&amp;회계보고_시작일,회계장부!$A:$A,"&lt;="&amp;회계보고_종료일)),"")</f>
        <v/>
      </c>
      <c r="J166" s="236" t="str">
        <f t="shared" ca="1" si="10"/>
        <v/>
      </c>
      <c r="O166" s="1">
        <f t="shared" ca="1" si="8"/>
        <v>0</v>
      </c>
    </row>
    <row r="167" spans="1:15" ht="18" thickBot="1">
      <c r="A167" s="215" t="str">
        <f ca="1">IFERROR(INDEX(보고서배열!$C:$C,MATCH(ROW(A167),보고서배열!$B:$B,0),1),IFERROR(INDEX(보고서배열!$E:$E,MATCH(ROW(A167),보고서배열!$D:$D,0),1),""))</f>
        <v/>
      </c>
      <c r="B167" s="226"/>
      <c r="C167" s="227" t="str">
        <f ca="1">IF(LEN($A167)&gt;0,IF(LEFT($A167,1)&lt;&gt;" ",SUMIFS(수입,관,$A167,회계장부!$A:$A,"&lt;"&amp;회계보고_시작일),SUMIFS(수입,항목,TRIM($A167),회계장부!$A:$A,"&lt;"&amp;회계보고_시작일)),"")</f>
        <v/>
      </c>
      <c r="D167" s="227" t="str">
        <f ca="1">IF(LEN($A167)&gt;0,IF(LEFT($A167,1)&lt;&gt;" ",SUMIFS(수입,관,$A167,회계장부!$A:$A,"&gt;="&amp;회계보고_시작일,회계장부!$A:$A,"&lt;="&amp;회계보고_종료일),SUMIFS(수입,항목,TRIM($A167),회계장부!$A:$A,"&gt;="&amp;회계보고_시작일,회계장부!$A:$A,"&lt;="&amp;회계보고_종료일)),"")</f>
        <v/>
      </c>
      <c r="E167" s="235" t="str">
        <f t="shared" ca="1" si="9"/>
        <v/>
      </c>
      <c r="F167" s="216" t="str">
        <f ca="1">IFERROR(INDEX(보고서배열!$G:$G,MATCH(ROW(F167),보고서배열!$F:$F,0),1),IFERROR(INDEX(보고서배열!$I:$I,MATCH(ROW(F167),보고서배열!$H:$H,0),1),""))</f>
        <v/>
      </c>
      <c r="G167" s="232"/>
      <c r="H167" s="233" t="str">
        <f ca="1">IF(LEN($F167)&gt;0,IF(LEFT($F167,1)&lt;&gt;" ",SUMIFS(지출,관,$F167,회계장부!$A:$A,"&lt;"&amp;회계보고_시작일),SUMIFS(지출,항목,TRIM($F167),회계장부!$A:$A,"&lt;"&amp;회계보고_시작일)),"")</f>
        <v/>
      </c>
      <c r="I167" s="233" t="str">
        <f ca="1">IF(LEN($F167)&gt;0,IF(LEFT($F167,1)&lt;&gt;" ",SUMIFS(지출,관,$F167,회계장부!$A:$A,"&gt;="&amp;회계보고_시작일,회계장부!$A:$A,"&lt;="&amp;회계보고_종료일),SUMIFS(지출,항목,TRIM($F167),회계장부!$A:$A,"&gt;="&amp;회계보고_시작일,회계장부!$A:$A,"&lt;="&amp;회계보고_종료일)),"")</f>
        <v/>
      </c>
      <c r="J167" s="236" t="str">
        <f t="shared" ca="1" si="10"/>
        <v/>
      </c>
      <c r="O167" s="1">
        <f t="shared" ca="1" si="8"/>
        <v>0</v>
      </c>
    </row>
    <row r="168" spans="1:15" ht="18" thickBot="1">
      <c r="A168" s="215" t="str">
        <f ca="1">IFERROR(INDEX(보고서배열!$C:$C,MATCH(ROW(A168),보고서배열!$B:$B,0),1),IFERROR(INDEX(보고서배열!$E:$E,MATCH(ROW(A168),보고서배열!$D:$D,0),1),""))</f>
        <v/>
      </c>
      <c r="B168" s="226"/>
      <c r="C168" s="227" t="str">
        <f ca="1">IF(LEN($A168)&gt;0,IF(LEFT($A168,1)&lt;&gt;" ",SUMIFS(수입,관,$A168,회계장부!$A:$A,"&lt;"&amp;회계보고_시작일),SUMIFS(수입,항목,TRIM($A168),회계장부!$A:$A,"&lt;"&amp;회계보고_시작일)),"")</f>
        <v/>
      </c>
      <c r="D168" s="227" t="str">
        <f ca="1">IF(LEN($A168)&gt;0,IF(LEFT($A168,1)&lt;&gt;" ",SUMIFS(수입,관,$A168,회계장부!$A:$A,"&gt;="&amp;회계보고_시작일,회계장부!$A:$A,"&lt;="&amp;회계보고_종료일),SUMIFS(수입,항목,TRIM($A168),회계장부!$A:$A,"&gt;="&amp;회계보고_시작일,회계장부!$A:$A,"&lt;="&amp;회계보고_종료일)),"")</f>
        <v/>
      </c>
      <c r="E168" s="235" t="str">
        <f t="shared" ca="1" si="9"/>
        <v/>
      </c>
      <c r="F168" s="216" t="str">
        <f ca="1">IFERROR(INDEX(보고서배열!$G:$G,MATCH(ROW(F168),보고서배열!$F:$F,0),1),IFERROR(INDEX(보고서배열!$I:$I,MATCH(ROW(F168),보고서배열!$H:$H,0),1),""))</f>
        <v/>
      </c>
      <c r="G168" s="232"/>
      <c r="H168" s="233" t="str">
        <f ca="1">IF(LEN($F168)&gt;0,IF(LEFT($F168,1)&lt;&gt;" ",SUMIFS(지출,관,$F168,회계장부!$A:$A,"&lt;"&amp;회계보고_시작일),SUMIFS(지출,항목,TRIM($F168),회계장부!$A:$A,"&lt;"&amp;회계보고_시작일)),"")</f>
        <v/>
      </c>
      <c r="I168" s="233" t="str">
        <f ca="1">IF(LEN($F168)&gt;0,IF(LEFT($F168,1)&lt;&gt;" ",SUMIFS(지출,관,$F168,회계장부!$A:$A,"&gt;="&amp;회계보고_시작일,회계장부!$A:$A,"&lt;="&amp;회계보고_종료일),SUMIFS(지출,항목,TRIM($F168),회계장부!$A:$A,"&gt;="&amp;회계보고_시작일,회계장부!$A:$A,"&lt;="&amp;회계보고_종료일)),"")</f>
        <v/>
      </c>
      <c r="J168" s="236" t="str">
        <f t="shared" ca="1" si="10"/>
        <v/>
      </c>
      <c r="O168" s="1">
        <f t="shared" ca="1" si="8"/>
        <v>0</v>
      </c>
    </row>
    <row r="169" spans="1:15" ht="18" thickBot="1">
      <c r="A169" s="215" t="str">
        <f ca="1">IFERROR(INDEX(보고서배열!$C:$C,MATCH(ROW(A169),보고서배열!$B:$B,0),1),IFERROR(INDEX(보고서배열!$E:$E,MATCH(ROW(A169),보고서배열!$D:$D,0),1),""))</f>
        <v/>
      </c>
      <c r="B169" s="226"/>
      <c r="C169" s="227" t="str">
        <f ca="1">IF(LEN($A169)&gt;0,IF(LEFT($A169,1)&lt;&gt;" ",SUMIFS(수입,관,$A169,회계장부!$A:$A,"&lt;"&amp;회계보고_시작일),SUMIFS(수입,항목,TRIM($A169),회계장부!$A:$A,"&lt;"&amp;회계보고_시작일)),"")</f>
        <v/>
      </c>
      <c r="D169" s="227" t="str">
        <f ca="1">IF(LEN($A169)&gt;0,IF(LEFT($A169,1)&lt;&gt;" ",SUMIFS(수입,관,$A169,회계장부!$A:$A,"&gt;="&amp;회계보고_시작일,회계장부!$A:$A,"&lt;="&amp;회계보고_종료일),SUMIFS(수입,항목,TRIM($A169),회계장부!$A:$A,"&gt;="&amp;회계보고_시작일,회계장부!$A:$A,"&lt;="&amp;회계보고_종료일)),"")</f>
        <v/>
      </c>
      <c r="E169" s="235" t="str">
        <f t="shared" ca="1" si="9"/>
        <v/>
      </c>
      <c r="F169" s="216" t="str">
        <f ca="1">IFERROR(INDEX(보고서배열!$G:$G,MATCH(ROW(F169),보고서배열!$F:$F,0),1),IFERROR(INDEX(보고서배열!$I:$I,MATCH(ROW(F169),보고서배열!$H:$H,0),1),""))</f>
        <v/>
      </c>
      <c r="G169" s="232"/>
      <c r="H169" s="233" t="str">
        <f ca="1">IF(LEN($F169)&gt;0,IF(LEFT($F169,1)&lt;&gt;" ",SUMIFS(지출,관,$F169,회계장부!$A:$A,"&lt;"&amp;회계보고_시작일),SUMIFS(지출,항목,TRIM($F169),회계장부!$A:$A,"&lt;"&amp;회계보고_시작일)),"")</f>
        <v/>
      </c>
      <c r="I169" s="233" t="str">
        <f ca="1">IF(LEN($F169)&gt;0,IF(LEFT($F169,1)&lt;&gt;" ",SUMIFS(지출,관,$F169,회계장부!$A:$A,"&gt;="&amp;회계보고_시작일,회계장부!$A:$A,"&lt;="&amp;회계보고_종료일),SUMIFS(지출,항목,TRIM($F169),회계장부!$A:$A,"&gt;="&amp;회계보고_시작일,회계장부!$A:$A,"&lt;="&amp;회계보고_종료일)),"")</f>
        <v/>
      </c>
      <c r="J169" s="236" t="str">
        <f t="shared" ca="1" si="10"/>
        <v/>
      </c>
      <c r="O169" s="1">
        <f t="shared" ca="1" si="8"/>
        <v>0</v>
      </c>
    </row>
    <row r="170" spans="1:15" ht="18" thickBot="1">
      <c r="A170" s="215" t="str">
        <f ca="1">IFERROR(INDEX(보고서배열!$C:$C,MATCH(ROW(A170),보고서배열!$B:$B,0),1),IFERROR(INDEX(보고서배열!$E:$E,MATCH(ROW(A170),보고서배열!$D:$D,0),1),""))</f>
        <v/>
      </c>
      <c r="B170" s="226"/>
      <c r="C170" s="227" t="str">
        <f ca="1">IF(LEN($A170)&gt;0,IF(LEFT($A170,1)&lt;&gt;" ",SUMIFS(수입,관,$A170,회계장부!$A:$A,"&lt;"&amp;회계보고_시작일),SUMIFS(수입,항목,TRIM($A170),회계장부!$A:$A,"&lt;"&amp;회계보고_시작일)),"")</f>
        <v/>
      </c>
      <c r="D170" s="227" t="str">
        <f ca="1">IF(LEN($A170)&gt;0,IF(LEFT($A170,1)&lt;&gt;" ",SUMIFS(수입,관,$A170,회계장부!$A:$A,"&gt;="&amp;회계보고_시작일,회계장부!$A:$A,"&lt;="&amp;회계보고_종료일),SUMIFS(수입,항목,TRIM($A170),회계장부!$A:$A,"&gt;="&amp;회계보고_시작일,회계장부!$A:$A,"&lt;="&amp;회계보고_종료일)),"")</f>
        <v/>
      </c>
      <c r="E170" s="235" t="str">
        <f t="shared" ca="1" si="9"/>
        <v/>
      </c>
      <c r="F170" s="216" t="str">
        <f ca="1">IFERROR(INDEX(보고서배열!$G:$G,MATCH(ROW(F170),보고서배열!$F:$F,0),1),IFERROR(INDEX(보고서배열!$I:$I,MATCH(ROW(F170),보고서배열!$H:$H,0),1),""))</f>
        <v/>
      </c>
      <c r="G170" s="232"/>
      <c r="H170" s="233" t="str">
        <f ca="1">IF(LEN($F170)&gt;0,IF(LEFT($F170,1)&lt;&gt;" ",SUMIFS(지출,관,$F170,회계장부!$A:$A,"&lt;"&amp;회계보고_시작일),SUMIFS(지출,항목,TRIM($F170),회계장부!$A:$A,"&lt;"&amp;회계보고_시작일)),"")</f>
        <v/>
      </c>
      <c r="I170" s="233" t="str">
        <f ca="1">IF(LEN($F170)&gt;0,IF(LEFT($F170,1)&lt;&gt;" ",SUMIFS(지출,관,$F170,회계장부!$A:$A,"&gt;="&amp;회계보고_시작일,회계장부!$A:$A,"&lt;="&amp;회계보고_종료일),SUMIFS(지출,항목,TRIM($F170),회계장부!$A:$A,"&gt;="&amp;회계보고_시작일,회계장부!$A:$A,"&lt;="&amp;회계보고_종료일)),"")</f>
        <v/>
      </c>
      <c r="J170" s="236" t="str">
        <f t="shared" ca="1" si="10"/>
        <v/>
      </c>
      <c r="O170" s="1">
        <f t="shared" ca="1" si="8"/>
        <v>0</v>
      </c>
    </row>
    <row r="171" spans="1:15" ht="18" thickBot="1">
      <c r="A171" s="215" t="str">
        <f ca="1">IFERROR(INDEX(보고서배열!$C:$C,MATCH(ROW(A171),보고서배열!$B:$B,0),1),IFERROR(INDEX(보고서배열!$E:$E,MATCH(ROW(A171),보고서배열!$D:$D,0),1),""))</f>
        <v/>
      </c>
      <c r="B171" s="226"/>
      <c r="C171" s="227" t="str">
        <f ca="1">IF(LEN($A171)&gt;0,IF(LEFT($A171,1)&lt;&gt;" ",SUMIFS(수입,관,$A171,회계장부!$A:$A,"&lt;"&amp;회계보고_시작일),SUMIFS(수입,항목,TRIM($A171),회계장부!$A:$A,"&lt;"&amp;회계보고_시작일)),"")</f>
        <v/>
      </c>
      <c r="D171" s="227" t="str">
        <f ca="1">IF(LEN($A171)&gt;0,IF(LEFT($A171,1)&lt;&gt;" ",SUMIFS(수입,관,$A171,회계장부!$A:$A,"&gt;="&amp;회계보고_시작일,회계장부!$A:$A,"&lt;="&amp;회계보고_종료일),SUMIFS(수입,항목,TRIM($A171),회계장부!$A:$A,"&gt;="&amp;회계보고_시작일,회계장부!$A:$A,"&lt;="&amp;회계보고_종료일)),"")</f>
        <v/>
      </c>
      <c r="E171" s="235" t="str">
        <f t="shared" ca="1" si="9"/>
        <v/>
      </c>
      <c r="F171" s="216" t="str">
        <f ca="1">IFERROR(INDEX(보고서배열!$G:$G,MATCH(ROW(F171),보고서배열!$F:$F,0),1),IFERROR(INDEX(보고서배열!$I:$I,MATCH(ROW(F171),보고서배열!$H:$H,0),1),""))</f>
        <v/>
      </c>
      <c r="G171" s="232"/>
      <c r="H171" s="233" t="str">
        <f ca="1">IF(LEN($F171)&gt;0,IF(LEFT($F171,1)&lt;&gt;" ",SUMIFS(지출,관,$F171,회계장부!$A:$A,"&lt;"&amp;회계보고_시작일),SUMIFS(지출,항목,TRIM($F171),회계장부!$A:$A,"&lt;"&amp;회계보고_시작일)),"")</f>
        <v/>
      </c>
      <c r="I171" s="233" t="str">
        <f ca="1">IF(LEN($F171)&gt;0,IF(LEFT($F171,1)&lt;&gt;" ",SUMIFS(지출,관,$F171,회계장부!$A:$A,"&gt;="&amp;회계보고_시작일,회계장부!$A:$A,"&lt;="&amp;회계보고_종료일),SUMIFS(지출,항목,TRIM($F171),회계장부!$A:$A,"&gt;="&amp;회계보고_시작일,회계장부!$A:$A,"&lt;="&amp;회계보고_종료일)),"")</f>
        <v/>
      </c>
      <c r="J171" s="236" t="str">
        <f t="shared" ca="1" si="10"/>
        <v/>
      </c>
      <c r="O171" s="1">
        <f t="shared" ca="1" si="8"/>
        <v>0</v>
      </c>
    </row>
    <row r="172" spans="1:15" ht="18" thickBot="1">
      <c r="A172" s="215" t="str">
        <f ca="1">IFERROR(INDEX(보고서배열!$C:$C,MATCH(ROW(A172),보고서배열!$B:$B,0),1),IFERROR(INDEX(보고서배열!$E:$E,MATCH(ROW(A172),보고서배열!$D:$D,0),1),""))</f>
        <v/>
      </c>
      <c r="B172" s="226"/>
      <c r="C172" s="227" t="str">
        <f ca="1">IF(LEN($A172)&gt;0,IF(LEFT($A172,1)&lt;&gt;" ",SUMIFS(수입,관,$A172,회계장부!$A:$A,"&lt;"&amp;회계보고_시작일),SUMIFS(수입,항목,TRIM($A172),회계장부!$A:$A,"&lt;"&amp;회계보고_시작일)),"")</f>
        <v/>
      </c>
      <c r="D172" s="227" t="str">
        <f ca="1">IF(LEN($A172)&gt;0,IF(LEFT($A172,1)&lt;&gt;" ",SUMIFS(수입,관,$A172,회계장부!$A:$A,"&gt;="&amp;회계보고_시작일,회계장부!$A:$A,"&lt;="&amp;회계보고_종료일),SUMIFS(수입,항목,TRIM($A172),회계장부!$A:$A,"&gt;="&amp;회계보고_시작일,회계장부!$A:$A,"&lt;="&amp;회계보고_종료일)),"")</f>
        <v/>
      </c>
      <c r="E172" s="235" t="str">
        <f t="shared" ca="1" si="9"/>
        <v/>
      </c>
      <c r="F172" s="216" t="str">
        <f ca="1">IFERROR(INDEX(보고서배열!$G:$G,MATCH(ROW(F172),보고서배열!$F:$F,0),1),IFERROR(INDEX(보고서배열!$I:$I,MATCH(ROW(F172),보고서배열!$H:$H,0),1),""))</f>
        <v/>
      </c>
      <c r="G172" s="232"/>
      <c r="H172" s="233" t="str">
        <f ca="1">IF(LEN($F172)&gt;0,IF(LEFT($F172,1)&lt;&gt;" ",SUMIFS(지출,관,$F172,회계장부!$A:$A,"&lt;"&amp;회계보고_시작일),SUMIFS(지출,항목,TRIM($F172),회계장부!$A:$A,"&lt;"&amp;회계보고_시작일)),"")</f>
        <v/>
      </c>
      <c r="I172" s="233" t="str">
        <f ca="1">IF(LEN($F172)&gt;0,IF(LEFT($F172,1)&lt;&gt;" ",SUMIFS(지출,관,$F172,회계장부!$A:$A,"&gt;="&amp;회계보고_시작일,회계장부!$A:$A,"&lt;="&amp;회계보고_종료일),SUMIFS(지출,항목,TRIM($F172),회계장부!$A:$A,"&gt;="&amp;회계보고_시작일,회계장부!$A:$A,"&lt;="&amp;회계보고_종료일)),"")</f>
        <v/>
      </c>
      <c r="J172" s="236" t="str">
        <f t="shared" ca="1" si="10"/>
        <v/>
      </c>
      <c r="O172" s="1">
        <f t="shared" ca="1" si="8"/>
        <v>0</v>
      </c>
    </row>
    <row r="173" spans="1:15" ht="18" thickBot="1">
      <c r="A173" s="215" t="str">
        <f ca="1">IFERROR(INDEX(보고서배열!$C:$C,MATCH(ROW(A173),보고서배열!$B:$B,0),1),IFERROR(INDEX(보고서배열!$E:$E,MATCH(ROW(A173),보고서배열!$D:$D,0),1),""))</f>
        <v/>
      </c>
      <c r="B173" s="226"/>
      <c r="C173" s="227" t="str">
        <f ca="1">IF(LEN($A173)&gt;0,IF(LEFT($A173,1)&lt;&gt;" ",SUMIFS(수입,관,$A173,회계장부!$A:$A,"&lt;"&amp;회계보고_시작일),SUMIFS(수입,항목,TRIM($A173),회계장부!$A:$A,"&lt;"&amp;회계보고_시작일)),"")</f>
        <v/>
      </c>
      <c r="D173" s="227" t="str">
        <f ca="1">IF(LEN($A173)&gt;0,IF(LEFT($A173,1)&lt;&gt;" ",SUMIFS(수입,관,$A173,회계장부!$A:$A,"&gt;="&amp;회계보고_시작일,회계장부!$A:$A,"&lt;="&amp;회계보고_종료일),SUMIFS(수입,항목,TRIM($A173),회계장부!$A:$A,"&gt;="&amp;회계보고_시작일,회계장부!$A:$A,"&lt;="&amp;회계보고_종료일)),"")</f>
        <v/>
      </c>
      <c r="E173" s="235" t="str">
        <f t="shared" ca="1" si="9"/>
        <v/>
      </c>
      <c r="F173" s="216" t="str">
        <f ca="1">IFERROR(INDEX(보고서배열!$G:$G,MATCH(ROW(F173),보고서배열!$F:$F,0),1),IFERROR(INDEX(보고서배열!$I:$I,MATCH(ROW(F173),보고서배열!$H:$H,0),1),""))</f>
        <v/>
      </c>
      <c r="G173" s="232"/>
      <c r="H173" s="233" t="str">
        <f ca="1">IF(LEN($F173)&gt;0,IF(LEFT($F173,1)&lt;&gt;" ",SUMIFS(지출,관,$F173,회계장부!$A:$A,"&lt;"&amp;회계보고_시작일),SUMIFS(지출,항목,TRIM($F173),회계장부!$A:$A,"&lt;"&amp;회계보고_시작일)),"")</f>
        <v/>
      </c>
      <c r="I173" s="233" t="str">
        <f ca="1">IF(LEN($F173)&gt;0,IF(LEFT($F173,1)&lt;&gt;" ",SUMIFS(지출,관,$F173,회계장부!$A:$A,"&gt;="&amp;회계보고_시작일,회계장부!$A:$A,"&lt;="&amp;회계보고_종료일),SUMIFS(지출,항목,TRIM($F173),회계장부!$A:$A,"&gt;="&amp;회계보고_시작일,회계장부!$A:$A,"&lt;="&amp;회계보고_종료일)),"")</f>
        <v/>
      </c>
      <c r="J173" s="236" t="str">
        <f t="shared" ca="1" si="10"/>
        <v/>
      </c>
      <c r="O173" s="1">
        <f t="shared" ca="1" si="8"/>
        <v>0</v>
      </c>
    </row>
    <row r="174" spans="1:15" ht="18" thickBot="1">
      <c r="A174" s="215" t="str">
        <f ca="1">IFERROR(INDEX(보고서배열!$C:$C,MATCH(ROW(A174),보고서배열!$B:$B,0),1),IFERROR(INDEX(보고서배열!$E:$E,MATCH(ROW(A174),보고서배열!$D:$D,0),1),""))</f>
        <v/>
      </c>
      <c r="B174" s="226"/>
      <c r="C174" s="227" t="str">
        <f ca="1">IF(LEN($A174)&gt;0,IF(LEFT($A174,1)&lt;&gt;" ",SUMIFS(수입,관,$A174,회계장부!$A:$A,"&lt;"&amp;회계보고_시작일),SUMIFS(수입,항목,TRIM($A174),회계장부!$A:$A,"&lt;"&amp;회계보고_시작일)),"")</f>
        <v/>
      </c>
      <c r="D174" s="227" t="str">
        <f ca="1">IF(LEN($A174)&gt;0,IF(LEFT($A174,1)&lt;&gt;" ",SUMIFS(수입,관,$A174,회계장부!$A:$A,"&gt;="&amp;회계보고_시작일,회계장부!$A:$A,"&lt;="&amp;회계보고_종료일),SUMIFS(수입,항목,TRIM($A174),회계장부!$A:$A,"&gt;="&amp;회계보고_시작일,회계장부!$A:$A,"&lt;="&amp;회계보고_종료일)),"")</f>
        <v/>
      </c>
      <c r="E174" s="235" t="str">
        <f t="shared" ca="1" si="9"/>
        <v/>
      </c>
      <c r="F174" s="216" t="str">
        <f ca="1">IFERROR(INDEX(보고서배열!$G:$G,MATCH(ROW(F174),보고서배열!$F:$F,0),1),IFERROR(INDEX(보고서배열!$I:$I,MATCH(ROW(F174),보고서배열!$H:$H,0),1),""))</f>
        <v/>
      </c>
      <c r="G174" s="232"/>
      <c r="H174" s="233" t="str">
        <f ca="1">IF(LEN($F174)&gt;0,IF(LEFT($F174,1)&lt;&gt;" ",SUMIFS(지출,관,$F174,회계장부!$A:$A,"&lt;"&amp;회계보고_시작일),SUMIFS(지출,항목,TRIM($F174),회계장부!$A:$A,"&lt;"&amp;회계보고_시작일)),"")</f>
        <v/>
      </c>
      <c r="I174" s="233" t="str">
        <f ca="1">IF(LEN($F174)&gt;0,IF(LEFT($F174,1)&lt;&gt;" ",SUMIFS(지출,관,$F174,회계장부!$A:$A,"&gt;="&amp;회계보고_시작일,회계장부!$A:$A,"&lt;="&amp;회계보고_종료일),SUMIFS(지출,항목,TRIM($F174),회계장부!$A:$A,"&gt;="&amp;회계보고_시작일,회계장부!$A:$A,"&lt;="&amp;회계보고_종료일)),"")</f>
        <v/>
      </c>
      <c r="J174" s="236" t="str">
        <f t="shared" ca="1" si="10"/>
        <v/>
      </c>
      <c r="O174" s="1">
        <f t="shared" ca="1" si="8"/>
        <v>0</v>
      </c>
    </row>
    <row r="175" spans="1:15" ht="18" thickBot="1">
      <c r="A175" s="215" t="str">
        <f ca="1">IFERROR(INDEX(보고서배열!$C:$C,MATCH(ROW(A175),보고서배열!$B:$B,0),1),IFERROR(INDEX(보고서배열!$E:$E,MATCH(ROW(A175),보고서배열!$D:$D,0),1),""))</f>
        <v/>
      </c>
      <c r="B175" s="226"/>
      <c r="C175" s="227" t="str">
        <f ca="1">IF(LEN($A175)&gt;0,IF(LEFT($A175,1)&lt;&gt;" ",SUMIFS(수입,관,$A175,회계장부!$A:$A,"&lt;"&amp;회계보고_시작일),SUMIFS(수입,항목,TRIM($A175),회계장부!$A:$A,"&lt;"&amp;회계보고_시작일)),"")</f>
        <v/>
      </c>
      <c r="D175" s="227" t="str">
        <f ca="1">IF(LEN($A175)&gt;0,IF(LEFT($A175,1)&lt;&gt;" ",SUMIFS(수입,관,$A175,회계장부!$A:$A,"&gt;="&amp;회계보고_시작일,회계장부!$A:$A,"&lt;="&amp;회계보고_종료일),SUMIFS(수입,항목,TRIM($A175),회계장부!$A:$A,"&gt;="&amp;회계보고_시작일,회계장부!$A:$A,"&lt;="&amp;회계보고_종료일)),"")</f>
        <v/>
      </c>
      <c r="E175" s="235" t="str">
        <f t="shared" ca="1" si="9"/>
        <v/>
      </c>
      <c r="F175" s="216" t="str">
        <f ca="1">IFERROR(INDEX(보고서배열!$G:$G,MATCH(ROW(F175),보고서배열!$F:$F,0),1),IFERROR(INDEX(보고서배열!$I:$I,MATCH(ROW(F175),보고서배열!$H:$H,0),1),""))</f>
        <v/>
      </c>
      <c r="G175" s="232"/>
      <c r="H175" s="233" t="str">
        <f ca="1">IF(LEN($F175)&gt;0,IF(LEFT($F175,1)&lt;&gt;" ",SUMIFS(지출,관,$F175,회계장부!$A:$A,"&lt;"&amp;회계보고_시작일),SUMIFS(지출,항목,TRIM($F175),회계장부!$A:$A,"&lt;"&amp;회계보고_시작일)),"")</f>
        <v/>
      </c>
      <c r="I175" s="233" t="str">
        <f ca="1">IF(LEN($F175)&gt;0,IF(LEFT($F175,1)&lt;&gt;" ",SUMIFS(지출,관,$F175,회계장부!$A:$A,"&gt;="&amp;회계보고_시작일,회계장부!$A:$A,"&lt;="&amp;회계보고_종료일),SUMIFS(지출,항목,TRIM($F175),회계장부!$A:$A,"&gt;="&amp;회계보고_시작일,회계장부!$A:$A,"&lt;="&amp;회계보고_종료일)),"")</f>
        <v/>
      </c>
      <c r="J175" s="236" t="str">
        <f t="shared" ca="1" si="10"/>
        <v/>
      </c>
      <c r="O175" s="1">
        <f t="shared" ca="1" si="8"/>
        <v>0</v>
      </c>
    </row>
    <row r="176" spans="1:15" ht="18" thickBot="1">
      <c r="A176" s="215" t="str">
        <f ca="1">IFERROR(INDEX(보고서배열!$C:$C,MATCH(ROW(A176),보고서배열!$B:$B,0),1),IFERROR(INDEX(보고서배열!$E:$E,MATCH(ROW(A176),보고서배열!$D:$D,0),1),""))</f>
        <v/>
      </c>
      <c r="B176" s="226"/>
      <c r="C176" s="227" t="str">
        <f ca="1">IF(LEN($A176)&gt;0,IF(LEFT($A176,1)&lt;&gt;" ",SUMIFS(수입,관,$A176,회계장부!$A:$A,"&lt;"&amp;회계보고_시작일),SUMIFS(수입,항목,TRIM($A176),회계장부!$A:$A,"&lt;"&amp;회계보고_시작일)),"")</f>
        <v/>
      </c>
      <c r="D176" s="227" t="str">
        <f ca="1">IF(LEN($A176)&gt;0,IF(LEFT($A176,1)&lt;&gt;" ",SUMIFS(수입,관,$A176,회계장부!$A:$A,"&gt;="&amp;회계보고_시작일,회계장부!$A:$A,"&lt;="&amp;회계보고_종료일),SUMIFS(수입,항목,TRIM($A176),회계장부!$A:$A,"&gt;="&amp;회계보고_시작일,회계장부!$A:$A,"&lt;="&amp;회계보고_종료일)),"")</f>
        <v/>
      </c>
      <c r="E176" s="235" t="str">
        <f t="shared" ca="1" si="9"/>
        <v/>
      </c>
      <c r="F176" s="216" t="str">
        <f ca="1">IFERROR(INDEX(보고서배열!$G:$G,MATCH(ROW(F176),보고서배열!$F:$F,0),1),IFERROR(INDEX(보고서배열!$I:$I,MATCH(ROW(F176),보고서배열!$H:$H,0),1),""))</f>
        <v/>
      </c>
      <c r="G176" s="232"/>
      <c r="H176" s="233" t="str">
        <f ca="1">IF(LEN($F176)&gt;0,IF(LEFT($F176,1)&lt;&gt;" ",SUMIFS(지출,관,$F176,회계장부!$A:$A,"&lt;"&amp;회계보고_시작일),SUMIFS(지출,항목,TRIM($F176),회계장부!$A:$A,"&lt;"&amp;회계보고_시작일)),"")</f>
        <v/>
      </c>
      <c r="I176" s="233" t="str">
        <f ca="1">IF(LEN($F176)&gt;0,IF(LEFT($F176,1)&lt;&gt;" ",SUMIFS(지출,관,$F176,회계장부!$A:$A,"&gt;="&amp;회계보고_시작일,회계장부!$A:$A,"&lt;="&amp;회계보고_종료일),SUMIFS(지출,항목,TRIM($F176),회계장부!$A:$A,"&gt;="&amp;회계보고_시작일,회계장부!$A:$A,"&lt;="&amp;회계보고_종료일)),"")</f>
        <v/>
      </c>
      <c r="J176" s="236" t="str">
        <f t="shared" ca="1" si="10"/>
        <v/>
      </c>
      <c r="O176" s="1">
        <f t="shared" ca="1" si="8"/>
        <v>0</v>
      </c>
    </row>
    <row r="177" spans="1:15" ht="18" thickBot="1">
      <c r="A177" s="215" t="str">
        <f ca="1">IFERROR(INDEX(보고서배열!$C:$C,MATCH(ROW(A177),보고서배열!$B:$B,0),1),IFERROR(INDEX(보고서배열!$E:$E,MATCH(ROW(A177),보고서배열!$D:$D,0),1),""))</f>
        <v/>
      </c>
      <c r="B177" s="226"/>
      <c r="C177" s="227" t="str">
        <f ca="1">IF(LEN($A177)&gt;0,IF(LEFT($A177,1)&lt;&gt;" ",SUMIFS(수입,관,$A177,회계장부!$A:$A,"&lt;"&amp;회계보고_시작일),SUMIFS(수입,항목,TRIM($A177),회계장부!$A:$A,"&lt;"&amp;회계보고_시작일)),"")</f>
        <v/>
      </c>
      <c r="D177" s="227" t="str">
        <f ca="1">IF(LEN($A177)&gt;0,IF(LEFT($A177,1)&lt;&gt;" ",SUMIFS(수입,관,$A177,회계장부!$A:$A,"&gt;="&amp;회계보고_시작일,회계장부!$A:$A,"&lt;="&amp;회계보고_종료일),SUMIFS(수입,항목,TRIM($A177),회계장부!$A:$A,"&gt;="&amp;회계보고_시작일,회계장부!$A:$A,"&lt;="&amp;회계보고_종료일)),"")</f>
        <v/>
      </c>
      <c r="E177" s="235" t="str">
        <f t="shared" ca="1" si="9"/>
        <v/>
      </c>
      <c r="F177" s="216" t="str">
        <f ca="1">IFERROR(INDEX(보고서배열!$G:$G,MATCH(ROW(F177),보고서배열!$F:$F,0),1),IFERROR(INDEX(보고서배열!$I:$I,MATCH(ROW(F177),보고서배열!$H:$H,0),1),""))</f>
        <v/>
      </c>
      <c r="G177" s="232"/>
      <c r="H177" s="233" t="str">
        <f ca="1">IF(LEN($F177)&gt;0,IF(LEFT($F177,1)&lt;&gt;" ",SUMIFS(지출,관,$F177,회계장부!$A:$A,"&lt;"&amp;회계보고_시작일),SUMIFS(지출,항목,TRIM($F177),회계장부!$A:$A,"&lt;"&amp;회계보고_시작일)),"")</f>
        <v/>
      </c>
      <c r="I177" s="233" t="str">
        <f ca="1">IF(LEN($F177)&gt;0,IF(LEFT($F177,1)&lt;&gt;" ",SUMIFS(지출,관,$F177,회계장부!$A:$A,"&gt;="&amp;회계보고_시작일,회계장부!$A:$A,"&lt;="&amp;회계보고_종료일),SUMIFS(지출,항목,TRIM($F177),회계장부!$A:$A,"&gt;="&amp;회계보고_시작일,회계장부!$A:$A,"&lt;="&amp;회계보고_종료일)),"")</f>
        <v/>
      </c>
      <c r="J177" s="236" t="str">
        <f t="shared" ca="1" si="10"/>
        <v/>
      </c>
      <c r="O177" s="1">
        <f t="shared" ca="1" si="8"/>
        <v>0</v>
      </c>
    </row>
    <row r="178" spans="1:15" ht="18" thickBot="1">
      <c r="A178" s="215" t="str">
        <f ca="1">IFERROR(INDEX(보고서배열!$C:$C,MATCH(ROW(A178),보고서배열!$B:$B,0),1),IFERROR(INDEX(보고서배열!$E:$E,MATCH(ROW(A178),보고서배열!$D:$D,0),1),""))</f>
        <v/>
      </c>
      <c r="B178" s="226"/>
      <c r="C178" s="227" t="str">
        <f ca="1">IF(LEN($A178)&gt;0,IF(LEFT($A178,1)&lt;&gt;" ",SUMIFS(수입,관,$A178,회계장부!$A:$A,"&lt;"&amp;회계보고_시작일),SUMIFS(수입,항목,TRIM($A178),회계장부!$A:$A,"&lt;"&amp;회계보고_시작일)),"")</f>
        <v/>
      </c>
      <c r="D178" s="227" t="str">
        <f ca="1">IF(LEN($A178)&gt;0,IF(LEFT($A178,1)&lt;&gt;" ",SUMIFS(수입,관,$A178,회계장부!$A:$A,"&gt;="&amp;회계보고_시작일,회계장부!$A:$A,"&lt;="&amp;회계보고_종료일),SUMIFS(수입,항목,TRIM($A178),회계장부!$A:$A,"&gt;="&amp;회계보고_시작일,회계장부!$A:$A,"&lt;="&amp;회계보고_종료일)),"")</f>
        <v/>
      </c>
      <c r="E178" s="235" t="str">
        <f t="shared" ca="1" si="9"/>
        <v/>
      </c>
      <c r="F178" s="216" t="str">
        <f ca="1">IFERROR(INDEX(보고서배열!$G:$G,MATCH(ROW(F178),보고서배열!$F:$F,0),1),IFERROR(INDEX(보고서배열!$I:$I,MATCH(ROW(F178),보고서배열!$H:$H,0),1),""))</f>
        <v/>
      </c>
      <c r="G178" s="232"/>
      <c r="H178" s="233" t="str">
        <f ca="1">IF(LEN($F178)&gt;0,IF(LEFT($F178,1)&lt;&gt;" ",SUMIFS(지출,관,$F178,회계장부!$A:$A,"&lt;"&amp;회계보고_시작일),SUMIFS(지출,항목,TRIM($F178),회계장부!$A:$A,"&lt;"&amp;회계보고_시작일)),"")</f>
        <v/>
      </c>
      <c r="I178" s="233" t="str">
        <f ca="1">IF(LEN($F178)&gt;0,IF(LEFT($F178,1)&lt;&gt;" ",SUMIFS(지출,관,$F178,회계장부!$A:$A,"&gt;="&amp;회계보고_시작일,회계장부!$A:$A,"&lt;="&amp;회계보고_종료일),SUMIFS(지출,항목,TRIM($F178),회계장부!$A:$A,"&gt;="&amp;회계보고_시작일,회계장부!$A:$A,"&lt;="&amp;회계보고_종료일)),"")</f>
        <v/>
      </c>
      <c r="J178" s="236" t="str">
        <f t="shared" ca="1" si="10"/>
        <v/>
      </c>
      <c r="O178" s="1">
        <f t="shared" ca="1" si="8"/>
        <v>0</v>
      </c>
    </row>
    <row r="179" spans="1:15" ht="18" thickBot="1">
      <c r="A179" s="215" t="str">
        <f ca="1">IFERROR(INDEX(보고서배열!$C:$C,MATCH(ROW(A179),보고서배열!$B:$B,0),1),IFERROR(INDEX(보고서배열!$E:$E,MATCH(ROW(A179),보고서배열!$D:$D,0),1),""))</f>
        <v/>
      </c>
      <c r="B179" s="226"/>
      <c r="C179" s="227" t="str">
        <f ca="1">IF(LEN($A179)&gt;0,IF(LEFT($A179,1)&lt;&gt;" ",SUMIFS(수입,관,$A179,회계장부!$A:$A,"&lt;"&amp;회계보고_시작일),SUMIFS(수입,항목,TRIM($A179),회계장부!$A:$A,"&lt;"&amp;회계보고_시작일)),"")</f>
        <v/>
      </c>
      <c r="D179" s="227" t="str">
        <f ca="1">IF(LEN($A179)&gt;0,IF(LEFT($A179,1)&lt;&gt;" ",SUMIFS(수입,관,$A179,회계장부!$A:$A,"&gt;="&amp;회계보고_시작일,회계장부!$A:$A,"&lt;="&amp;회계보고_종료일),SUMIFS(수입,항목,TRIM($A179),회계장부!$A:$A,"&gt;="&amp;회계보고_시작일,회계장부!$A:$A,"&lt;="&amp;회계보고_종료일)),"")</f>
        <v/>
      </c>
      <c r="E179" s="235" t="str">
        <f t="shared" ca="1" si="9"/>
        <v/>
      </c>
      <c r="F179" s="216" t="str">
        <f ca="1">IFERROR(INDEX(보고서배열!$G:$G,MATCH(ROW(F179),보고서배열!$F:$F,0),1),IFERROR(INDEX(보고서배열!$I:$I,MATCH(ROW(F179),보고서배열!$H:$H,0),1),""))</f>
        <v/>
      </c>
      <c r="G179" s="232"/>
      <c r="H179" s="233" t="str">
        <f ca="1">IF(LEN($F179)&gt;0,IF(LEFT($F179,1)&lt;&gt;" ",SUMIFS(지출,관,$F179,회계장부!$A:$A,"&lt;"&amp;회계보고_시작일),SUMIFS(지출,항목,TRIM($F179),회계장부!$A:$A,"&lt;"&amp;회계보고_시작일)),"")</f>
        <v/>
      </c>
      <c r="I179" s="233" t="str">
        <f ca="1">IF(LEN($F179)&gt;0,IF(LEFT($F179,1)&lt;&gt;" ",SUMIFS(지출,관,$F179,회계장부!$A:$A,"&gt;="&amp;회계보고_시작일,회계장부!$A:$A,"&lt;="&amp;회계보고_종료일),SUMIFS(지출,항목,TRIM($F179),회계장부!$A:$A,"&gt;="&amp;회계보고_시작일,회계장부!$A:$A,"&lt;="&amp;회계보고_종료일)),"")</f>
        <v/>
      </c>
      <c r="J179" s="236" t="str">
        <f t="shared" ca="1" si="10"/>
        <v/>
      </c>
      <c r="O179" s="1">
        <f t="shared" ca="1" si="8"/>
        <v>0</v>
      </c>
    </row>
    <row r="180" spans="1:15" ht="18" thickBot="1">
      <c r="A180" s="215" t="str">
        <f ca="1">IFERROR(INDEX(보고서배열!$C:$C,MATCH(ROW(A180),보고서배열!$B:$B,0),1),IFERROR(INDEX(보고서배열!$E:$E,MATCH(ROW(A180),보고서배열!$D:$D,0),1),""))</f>
        <v/>
      </c>
      <c r="B180" s="226"/>
      <c r="C180" s="227" t="str">
        <f ca="1">IF(LEN($A180)&gt;0,IF(LEFT($A180,1)&lt;&gt;" ",SUMIFS(수입,관,$A180,회계장부!$A:$A,"&lt;"&amp;회계보고_시작일),SUMIFS(수입,항목,TRIM($A180),회계장부!$A:$A,"&lt;"&amp;회계보고_시작일)),"")</f>
        <v/>
      </c>
      <c r="D180" s="227" t="str">
        <f ca="1">IF(LEN($A180)&gt;0,IF(LEFT($A180,1)&lt;&gt;" ",SUMIFS(수입,관,$A180,회계장부!$A:$A,"&gt;="&amp;회계보고_시작일,회계장부!$A:$A,"&lt;="&amp;회계보고_종료일),SUMIFS(수입,항목,TRIM($A180),회계장부!$A:$A,"&gt;="&amp;회계보고_시작일,회계장부!$A:$A,"&lt;="&amp;회계보고_종료일)),"")</f>
        <v/>
      </c>
      <c r="E180" s="235" t="str">
        <f t="shared" ca="1" si="9"/>
        <v/>
      </c>
      <c r="F180" s="216" t="str">
        <f ca="1">IFERROR(INDEX(보고서배열!$G:$G,MATCH(ROW(F180),보고서배열!$F:$F,0),1),IFERROR(INDEX(보고서배열!$I:$I,MATCH(ROW(F180),보고서배열!$H:$H,0),1),""))</f>
        <v/>
      </c>
      <c r="G180" s="232"/>
      <c r="H180" s="233" t="str">
        <f ca="1">IF(LEN($F180)&gt;0,IF(LEFT($F180,1)&lt;&gt;" ",SUMIFS(지출,관,$F180,회계장부!$A:$A,"&lt;"&amp;회계보고_시작일),SUMIFS(지출,항목,TRIM($F180),회계장부!$A:$A,"&lt;"&amp;회계보고_시작일)),"")</f>
        <v/>
      </c>
      <c r="I180" s="233" t="str">
        <f ca="1">IF(LEN($F180)&gt;0,IF(LEFT($F180,1)&lt;&gt;" ",SUMIFS(지출,관,$F180,회계장부!$A:$A,"&gt;="&amp;회계보고_시작일,회계장부!$A:$A,"&lt;="&amp;회계보고_종료일),SUMIFS(지출,항목,TRIM($F180),회계장부!$A:$A,"&gt;="&amp;회계보고_시작일,회계장부!$A:$A,"&lt;="&amp;회계보고_종료일)),"")</f>
        <v/>
      </c>
      <c r="J180" s="236" t="str">
        <f t="shared" ca="1" si="10"/>
        <v/>
      </c>
      <c r="O180" s="1">
        <f t="shared" ca="1" si="8"/>
        <v>0</v>
      </c>
    </row>
    <row r="181" spans="1:15" ht="18" thickBot="1">
      <c r="A181" s="215" t="str">
        <f ca="1">IFERROR(INDEX(보고서배열!$C:$C,MATCH(ROW(A181),보고서배열!$B:$B,0),1),IFERROR(INDEX(보고서배열!$E:$E,MATCH(ROW(A181),보고서배열!$D:$D,0),1),""))</f>
        <v/>
      </c>
      <c r="B181" s="226"/>
      <c r="C181" s="227" t="str">
        <f ca="1">IF(LEN($A181)&gt;0,IF(LEFT($A181,1)&lt;&gt;" ",SUMIFS(수입,관,$A181,회계장부!$A:$A,"&lt;"&amp;회계보고_시작일),SUMIFS(수입,항목,TRIM($A181),회계장부!$A:$A,"&lt;"&amp;회계보고_시작일)),"")</f>
        <v/>
      </c>
      <c r="D181" s="227" t="str">
        <f ca="1">IF(LEN($A181)&gt;0,IF(LEFT($A181,1)&lt;&gt;" ",SUMIFS(수입,관,$A181,회계장부!$A:$A,"&gt;="&amp;회계보고_시작일,회계장부!$A:$A,"&lt;="&amp;회계보고_종료일),SUMIFS(수입,항목,TRIM($A181),회계장부!$A:$A,"&gt;="&amp;회계보고_시작일,회계장부!$A:$A,"&lt;="&amp;회계보고_종료일)),"")</f>
        <v/>
      </c>
      <c r="E181" s="235" t="str">
        <f t="shared" ca="1" si="9"/>
        <v/>
      </c>
      <c r="F181" s="216" t="str">
        <f ca="1">IFERROR(INDEX(보고서배열!$G:$G,MATCH(ROW(F181),보고서배열!$F:$F,0),1),IFERROR(INDEX(보고서배열!$I:$I,MATCH(ROW(F181),보고서배열!$H:$H,0),1),""))</f>
        <v/>
      </c>
      <c r="G181" s="232"/>
      <c r="H181" s="233" t="str">
        <f ca="1">IF(LEN($F181)&gt;0,IF(LEFT($F181,1)&lt;&gt;" ",SUMIFS(지출,관,$F181,회계장부!$A:$A,"&lt;"&amp;회계보고_시작일),SUMIFS(지출,항목,TRIM($F181),회계장부!$A:$A,"&lt;"&amp;회계보고_시작일)),"")</f>
        <v/>
      </c>
      <c r="I181" s="233" t="str">
        <f ca="1">IF(LEN($F181)&gt;0,IF(LEFT($F181,1)&lt;&gt;" ",SUMIFS(지출,관,$F181,회계장부!$A:$A,"&gt;="&amp;회계보고_시작일,회계장부!$A:$A,"&lt;="&amp;회계보고_종료일),SUMIFS(지출,항목,TRIM($F181),회계장부!$A:$A,"&gt;="&amp;회계보고_시작일,회계장부!$A:$A,"&lt;="&amp;회계보고_종료일)),"")</f>
        <v/>
      </c>
      <c r="J181" s="236" t="str">
        <f t="shared" ca="1" si="10"/>
        <v/>
      </c>
      <c r="O181" s="1">
        <f t="shared" ca="1" si="8"/>
        <v>0</v>
      </c>
    </row>
    <row r="182" spans="1:15" ht="18" thickBot="1">
      <c r="A182" s="215" t="str">
        <f ca="1">IFERROR(INDEX(보고서배열!$C:$C,MATCH(ROW(A182),보고서배열!$B:$B,0),1),IFERROR(INDEX(보고서배열!$E:$E,MATCH(ROW(A182),보고서배열!$D:$D,0),1),""))</f>
        <v/>
      </c>
      <c r="B182" s="226"/>
      <c r="C182" s="227" t="str">
        <f ca="1">IF(LEN($A182)&gt;0,IF(LEFT($A182,1)&lt;&gt;" ",SUMIFS(수입,관,$A182,회계장부!$A:$A,"&lt;"&amp;회계보고_시작일),SUMIFS(수입,항목,TRIM($A182),회계장부!$A:$A,"&lt;"&amp;회계보고_시작일)),"")</f>
        <v/>
      </c>
      <c r="D182" s="227" t="str">
        <f ca="1">IF(LEN($A182)&gt;0,IF(LEFT($A182,1)&lt;&gt;" ",SUMIFS(수입,관,$A182,회계장부!$A:$A,"&gt;="&amp;회계보고_시작일,회계장부!$A:$A,"&lt;="&amp;회계보고_종료일),SUMIFS(수입,항목,TRIM($A182),회계장부!$A:$A,"&gt;="&amp;회계보고_시작일,회계장부!$A:$A,"&lt;="&amp;회계보고_종료일)),"")</f>
        <v/>
      </c>
      <c r="E182" s="235" t="str">
        <f t="shared" ca="1" si="9"/>
        <v/>
      </c>
      <c r="F182" s="216" t="str">
        <f ca="1">IFERROR(INDEX(보고서배열!$G:$G,MATCH(ROW(F182),보고서배열!$F:$F,0),1),IFERROR(INDEX(보고서배열!$I:$I,MATCH(ROW(F182),보고서배열!$H:$H,0),1),""))</f>
        <v/>
      </c>
      <c r="G182" s="232"/>
      <c r="H182" s="233" t="str">
        <f ca="1">IF(LEN($F182)&gt;0,IF(LEFT($F182,1)&lt;&gt;" ",SUMIFS(지출,관,$F182,회계장부!$A:$A,"&lt;"&amp;회계보고_시작일),SUMIFS(지출,항목,TRIM($F182),회계장부!$A:$A,"&lt;"&amp;회계보고_시작일)),"")</f>
        <v/>
      </c>
      <c r="I182" s="233" t="str">
        <f ca="1">IF(LEN($F182)&gt;0,IF(LEFT($F182,1)&lt;&gt;" ",SUMIFS(지출,관,$F182,회계장부!$A:$A,"&gt;="&amp;회계보고_시작일,회계장부!$A:$A,"&lt;="&amp;회계보고_종료일),SUMIFS(지출,항목,TRIM($F182),회계장부!$A:$A,"&gt;="&amp;회계보고_시작일,회계장부!$A:$A,"&lt;="&amp;회계보고_종료일)),"")</f>
        <v/>
      </c>
      <c r="J182" s="236" t="str">
        <f t="shared" ca="1" si="10"/>
        <v/>
      </c>
      <c r="O182" s="1">
        <f t="shared" ca="1" si="8"/>
        <v>0</v>
      </c>
    </row>
    <row r="183" spans="1:15" ht="18" thickBot="1">
      <c r="A183" s="215" t="str">
        <f ca="1">IFERROR(INDEX(보고서배열!$C:$C,MATCH(ROW(A183),보고서배열!$B:$B,0),1),IFERROR(INDEX(보고서배열!$E:$E,MATCH(ROW(A183),보고서배열!$D:$D,0),1),""))</f>
        <v/>
      </c>
      <c r="B183" s="226"/>
      <c r="C183" s="227" t="str">
        <f ca="1">IF(LEN($A183)&gt;0,IF(LEFT($A183,1)&lt;&gt;" ",SUMIFS(수입,관,$A183,회계장부!$A:$A,"&lt;"&amp;회계보고_시작일),SUMIFS(수입,항목,TRIM($A183),회계장부!$A:$A,"&lt;"&amp;회계보고_시작일)),"")</f>
        <v/>
      </c>
      <c r="D183" s="227" t="str">
        <f ca="1">IF(LEN($A183)&gt;0,IF(LEFT($A183,1)&lt;&gt;" ",SUMIFS(수입,관,$A183,회계장부!$A:$A,"&gt;="&amp;회계보고_시작일,회계장부!$A:$A,"&lt;="&amp;회계보고_종료일),SUMIFS(수입,항목,TRIM($A183),회계장부!$A:$A,"&gt;="&amp;회계보고_시작일,회계장부!$A:$A,"&lt;="&amp;회계보고_종료일)),"")</f>
        <v/>
      </c>
      <c r="E183" s="235" t="str">
        <f t="shared" ca="1" si="9"/>
        <v/>
      </c>
      <c r="F183" s="216" t="str">
        <f ca="1">IFERROR(INDEX(보고서배열!$G:$G,MATCH(ROW(F183),보고서배열!$F:$F,0),1),IFERROR(INDEX(보고서배열!$I:$I,MATCH(ROW(F183),보고서배열!$H:$H,0),1),""))</f>
        <v/>
      </c>
      <c r="G183" s="232"/>
      <c r="H183" s="233" t="str">
        <f ca="1">IF(LEN($F183)&gt;0,IF(LEFT($F183,1)&lt;&gt;" ",SUMIFS(지출,관,$F183,회계장부!$A:$A,"&lt;"&amp;회계보고_시작일),SUMIFS(지출,항목,TRIM($F183),회계장부!$A:$A,"&lt;"&amp;회계보고_시작일)),"")</f>
        <v/>
      </c>
      <c r="I183" s="233" t="str">
        <f ca="1">IF(LEN($F183)&gt;0,IF(LEFT($F183,1)&lt;&gt;" ",SUMIFS(지출,관,$F183,회계장부!$A:$A,"&gt;="&amp;회계보고_시작일,회계장부!$A:$A,"&lt;="&amp;회계보고_종료일),SUMIFS(지출,항목,TRIM($F183),회계장부!$A:$A,"&gt;="&amp;회계보고_시작일,회계장부!$A:$A,"&lt;="&amp;회계보고_종료일)),"")</f>
        <v/>
      </c>
      <c r="J183" s="236" t="str">
        <f t="shared" ca="1" si="10"/>
        <v/>
      </c>
      <c r="O183" s="1">
        <f t="shared" ca="1" si="8"/>
        <v>0</v>
      </c>
    </row>
    <row r="184" spans="1:15" ht="18" thickBot="1">
      <c r="A184" s="215" t="str">
        <f ca="1">IFERROR(INDEX(보고서배열!$C:$C,MATCH(ROW(A184),보고서배열!$B:$B,0),1),IFERROR(INDEX(보고서배열!$E:$E,MATCH(ROW(A184),보고서배열!$D:$D,0),1),""))</f>
        <v/>
      </c>
      <c r="B184" s="226"/>
      <c r="C184" s="227" t="str">
        <f ca="1">IF(LEN($A184)&gt;0,IF(LEFT($A184,1)&lt;&gt;" ",SUMIFS(수입,관,$A184,회계장부!$A:$A,"&lt;"&amp;회계보고_시작일),SUMIFS(수입,항목,TRIM($A184),회계장부!$A:$A,"&lt;"&amp;회계보고_시작일)),"")</f>
        <v/>
      </c>
      <c r="D184" s="227" t="str">
        <f ca="1">IF(LEN($A184)&gt;0,IF(LEFT($A184,1)&lt;&gt;" ",SUMIFS(수입,관,$A184,회계장부!$A:$A,"&gt;="&amp;회계보고_시작일,회계장부!$A:$A,"&lt;="&amp;회계보고_종료일),SUMIFS(수입,항목,TRIM($A184),회계장부!$A:$A,"&gt;="&amp;회계보고_시작일,회계장부!$A:$A,"&lt;="&amp;회계보고_종료일)),"")</f>
        <v/>
      </c>
      <c r="E184" s="235" t="str">
        <f t="shared" ca="1" si="9"/>
        <v/>
      </c>
      <c r="F184" s="216" t="str">
        <f ca="1">IFERROR(INDEX(보고서배열!$G:$G,MATCH(ROW(F184),보고서배열!$F:$F,0),1),IFERROR(INDEX(보고서배열!$I:$I,MATCH(ROW(F184),보고서배열!$H:$H,0),1),""))</f>
        <v/>
      </c>
      <c r="G184" s="232"/>
      <c r="H184" s="233" t="str">
        <f ca="1">IF(LEN($F184)&gt;0,IF(LEFT($F184,1)&lt;&gt;" ",SUMIFS(지출,관,$F184,회계장부!$A:$A,"&lt;"&amp;회계보고_시작일),SUMIFS(지출,항목,TRIM($F184),회계장부!$A:$A,"&lt;"&amp;회계보고_시작일)),"")</f>
        <v/>
      </c>
      <c r="I184" s="233" t="str">
        <f ca="1">IF(LEN($F184)&gt;0,IF(LEFT($F184,1)&lt;&gt;" ",SUMIFS(지출,관,$F184,회계장부!$A:$A,"&gt;="&amp;회계보고_시작일,회계장부!$A:$A,"&lt;="&amp;회계보고_종료일),SUMIFS(지출,항목,TRIM($F184),회계장부!$A:$A,"&gt;="&amp;회계보고_시작일,회계장부!$A:$A,"&lt;="&amp;회계보고_종료일)),"")</f>
        <v/>
      </c>
      <c r="J184" s="236" t="str">
        <f t="shared" ca="1" si="10"/>
        <v/>
      </c>
      <c r="O184" s="1">
        <f t="shared" ca="1" si="8"/>
        <v>0</v>
      </c>
    </row>
    <row r="185" spans="1:15" ht="18" thickBot="1">
      <c r="A185" s="215" t="str">
        <f ca="1">IFERROR(INDEX(보고서배열!$C:$C,MATCH(ROW(A185),보고서배열!$B:$B,0),1),IFERROR(INDEX(보고서배열!$E:$E,MATCH(ROW(A185),보고서배열!$D:$D,0),1),""))</f>
        <v/>
      </c>
      <c r="B185" s="226"/>
      <c r="C185" s="227" t="str">
        <f ca="1">IF(LEN($A185)&gt;0,IF(LEFT($A185,1)&lt;&gt;" ",SUMIFS(수입,관,$A185,회계장부!$A:$A,"&lt;"&amp;회계보고_시작일),SUMIFS(수입,항목,TRIM($A185),회계장부!$A:$A,"&lt;"&amp;회계보고_시작일)),"")</f>
        <v/>
      </c>
      <c r="D185" s="227" t="str">
        <f ca="1">IF(LEN($A185)&gt;0,IF(LEFT($A185,1)&lt;&gt;" ",SUMIFS(수입,관,$A185,회계장부!$A:$A,"&gt;="&amp;회계보고_시작일,회계장부!$A:$A,"&lt;="&amp;회계보고_종료일),SUMIFS(수입,항목,TRIM($A185),회계장부!$A:$A,"&gt;="&amp;회계보고_시작일,회계장부!$A:$A,"&lt;="&amp;회계보고_종료일)),"")</f>
        <v/>
      </c>
      <c r="E185" s="235" t="str">
        <f t="shared" ca="1" si="9"/>
        <v/>
      </c>
      <c r="F185" s="216" t="str">
        <f ca="1">IFERROR(INDEX(보고서배열!$G:$G,MATCH(ROW(F185),보고서배열!$F:$F,0),1),IFERROR(INDEX(보고서배열!$I:$I,MATCH(ROW(F185),보고서배열!$H:$H,0),1),""))</f>
        <v/>
      </c>
      <c r="G185" s="232"/>
      <c r="H185" s="233" t="str">
        <f ca="1">IF(LEN($F185)&gt;0,IF(LEFT($F185,1)&lt;&gt;" ",SUMIFS(지출,관,$F185,회계장부!$A:$A,"&lt;"&amp;회계보고_시작일),SUMIFS(지출,항목,TRIM($F185),회계장부!$A:$A,"&lt;"&amp;회계보고_시작일)),"")</f>
        <v/>
      </c>
      <c r="I185" s="233" t="str">
        <f ca="1">IF(LEN($F185)&gt;0,IF(LEFT($F185,1)&lt;&gt;" ",SUMIFS(지출,관,$F185,회계장부!$A:$A,"&gt;="&amp;회계보고_시작일,회계장부!$A:$A,"&lt;="&amp;회계보고_종료일),SUMIFS(지출,항목,TRIM($F185),회계장부!$A:$A,"&gt;="&amp;회계보고_시작일,회계장부!$A:$A,"&lt;="&amp;회계보고_종료일)),"")</f>
        <v/>
      </c>
      <c r="J185" s="236" t="str">
        <f t="shared" ca="1" si="10"/>
        <v/>
      </c>
      <c r="O185" s="1">
        <f t="shared" ca="1" si="8"/>
        <v>0</v>
      </c>
    </row>
    <row r="186" spans="1:15" ht="18" thickBot="1">
      <c r="A186" s="215" t="str">
        <f ca="1">IFERROR(INDEX(보고서배열!$C:$C,MATCH(ROW(A186),보고서배열!$B:$B,0),1),IFERROR(INDEX(보고서배열!$E:$E,MATCH(ROW(A186),보고서배열!$D:$D,0),1),""))</f>
        <v/>
      </c>
      <c r="B186" s="226"/>
      <c r="C186" s="227" t="str">
        <f ca="1">IF(LEN($A186)&gt;0,IF(LEFT($A186,1)&lt;&gt;" ",SUMIFS(수입,관,$A186,회계장부!$A:$A,"&lt;"&amp;회계보고_시작일),SUMIFS(수입,항목,TRIM($A186),회계장부!$A:$A,"&lt;"&amp;회계보고_시작일)),"")</f>
        <v/>
      </c>
      <c r="D186" s="227" t="str">
        <f ca="1">IF(LEN($A186)&gt;0,IF(LEFT($A186,1)&lt;&gt;" ",SUMIFS(수입,관,$A186,회계장부!$A:$A,"&gt;="&amp;회계보고_시작일,회계장부!$A:$A,"&lt;="&amp;회계보고_종료일),SUMIFS(수입,항목,TRIM($A186),회계장부!$A:$A,"&gt;="&amp;회계보고_시작일,회계장부!$A:$A,"&lt;="&amp;회계보고_종료일)),"")</f>
        <v/>
      </c>
      <c r="E186" s="235" t="str">
        <f t="shared" ca="1" si="9"/>
        <v/>
      </c>
      <c r="F186" s="216" t="str">
        <f ca="1">IFERROR(INDEX(보고서배열!$G:$G,MATCH(ROW(F186),보고서배열!$F:$F,0),1),IFERROR(INDEX(보고서배열!$I:$I,MATCH(ROW(F186),보고서배열!$H:$H,0),1),""))</f>
        <v/>
      </c>
      <c r="G186" s="232"/>
      <c r="H186" s="233" t="str">
        <f ca="1">IF(LEN($F186)&gt;0,IF(LEFT($F186,1)&lt;&gt;" ",SUMIFS(지출,관,$F186,회계장부!$A:$A,"&lt;"&amp;회계보고_시작일),SUMIFS(지출,항목,TRIM($F186),회계장부!$A:$A,"&lt;"&amp;회계보고_시작일)),"")</f>
        <v/>
      </c>
      <c r="I186" s="233" t="str">
        <f ca="1">IF(LEN($F186)&gt;0,IF(LEFT($F186,1)&lt;&gt;" ",SUMIFS(지출,관,$F186,회계장부!$A:$A,"&gt;="&amp;회계보고_시작일,회계장부!$A:$A,"&lt;="&amp;회계보고_종료일),SUMIFS(지출,항목,TRIM($F186),회계장부!$A:$A,"&gt;="&amp;회계보고_시작일,회계장부!$A:$A,"&lt;="&amp;회계보고_종료일)),"")</f>
        <v/>
      </c>
      <c r="J186" s="236" t="str">
        <f t="shared" ca="1" si="10"/>
        <v/>
      </c>
      <c r="O186" s="1">
        <f t="shared" ca="1" si="8"/>
        <v>0</v>
      </c>
    </row>
    <row r="187" spans="1:15" ht="18" thickBot="1">
      <c r="A187" s="215" t="str">
        <f ca="1">IFERROR(INDEX(보고서배열!$C:$C,MATCH(ROW(A187),보고서배열!$B:$B,0),1),IFERROR(INDEX(보고서배열!$E:$E,MATCH(ROW(A187),보고서배열!$D:$D,0),1),""))</f>
        <v/>
      </c>
      <c r="B187" s="226"/>
      <c r="C187" s="227" t="str">
        <f ca="1">IF(LEN($A187)&gt;0,IF(LEFT($A187,1)&lt;&gt;" ",SUMIFS(수입,관,$A187,회계장부!$A:$A,"&lt;"&amp;회계보고_시작일),SUMIFS(수입,항목,TRIM($A187),회계장부!$A:$A,"&lt;"&amp;회계보고_시작일)),"")</f>
        <v/>
      </c>
      <c r="D187" s="227" t="str">
        <f ca="1">IF(LEN($A187)&gt;0,IF(LEFT($A187,1)&lt;&gt;" ",SUMIFS(수입,관,$A187,회계장부!$A:$A,"&gt;="&amp;회계보고_시작일,회계장부!$A:$A,"&lt;="&amp;회계보고_종료일),SUMIFS(수입,항목,TRIM($A187),회계장부!$A:$A,"&gt;="&amp;회계보고_시작일,회계장부!$A:$A,"&lt;="&amp;회계보고_종료일)),"")</f>
        <v/>
      </c>
      <c r="E187" s="235" t="str">
        <f t="shared" ca="1" si="9"/>
        <v/>
      </c>
      <c r="F187" s="216" t="str">
        <f ca="1">IFERROR(INDEX(보고서배열!$G:$G,MATCH(ROW(F187),보고서배열!$F:$F,0),1),IFERROR(INDEX(보고서배열!$I:$I,MATCH(ROW(F187),보고서배열!$H:$H,0),1),""))</f>
        <v/>
      </c>
      <c r="G187" s="232"/>
      <c r="H187" s="233" t="str">
        <f ca="1">IF(LEN($F187)&gt;0,IF(LEFT($F187,1)&lt;&gt;" ",SUMIFS(지출,관,$F187,회계장부!$A:$A,"&lt;"&amp;회계보고_시작일),SUMIFS(지출,항목,TRIM($F187),회계장부!$A:$A,"&lt;"&amp;회계보고_시작일)),"")</f>
        <v/>
      </c>
      <c r="I187" s="233" t="str">
        <f ca="1">IF(LEN($F187)&gt;0,IF(LEFT($F187,1)&lt;&gt;" ",SUMIFS(지출,관,$F187,회계장부!$A:$A,"&gt;="&amp;회계보고_시작일,회계장부!$A:$A,"&lt;="&amp;회계보고_종료일),SUMIFS(지출,항목,TRIM($F187),회계장부!$A:$A,"&gt;="&amp;회계보고_시작일,회계장부!$A:$A,"&lt;="&amp;회계보고_종료일)),"")</f>
        <v/>
      </c>
      <c r="J187" s="236" t="str">
        <f t="shared" ca="1" si="10"/>
        <v/>
      </c>
      <c r="O187" s="1">
        <f t="shared" ca="1" si="8"/>
        <v>0</v>
      </c>
    </row>
    <row r="188" spans="1:15" ht="18" thickBot="1">
      <c r="A188" s="215" t="str">
        <f ca="1">IFERROR(INDEX(보고서배열!$C:$C,MATCH(ROW(A188),보고서배열!$B:$B,0),1),IFERROR(INDEX(보고서배열!$E:$E,MATCH(ROW(A188),보고서배열!$D:$D,0),1),""))</f>
        <v/>
      </c>
      <c r="B188" s="226"/>
      <c r="C188" s="227" t="str">
        <f ca="1">IF(LEN($A188)&gt;0,IF(LEFT($A188,1)&lt;&gt;" ",SUMIFS(수입,관,$A188,회계장부!$A:$A,"&lt;"&amp;회계보고_시작일),SUMIFS(수입,항목,TRIM($A188),회계장부!$A:$A,"&lt;"&amp;회계보고_시작일)),"")</f>
        <v/>
      </c>
      <c r="D188" s="227" t="str">
        <f ca="1">IF(LEN($A188)&gt;0,IF(LEFT($A188,1)&lt;&gt;" ",SUMIFS(수입,관,$A188,회계장부!$A:$A,"&gt;="&amp;회계보고_시작일,회계장부!$A:$A,"&lt;="&amp;회계보고_종료일),SUMIFS(수입,항목,TRIM($A188),회계장부!$A:$A,"&gt;="&amp;회계보고_시작일,회계장부!$A:$A,"&lt;="&amp;회계보고_종료일)),"")</f>
        <v/>
      </c>
      <c r="E188" s="235" t="str">
        <f t="shared" ca="1" si="9"/>
        <v/>
      </c>
      <c r="F188" s="216" t="str">
        <f ca="1">IFERROR(INDEX(보고서배열!$G:$G,MATCH(ROW(F188),보고서배열!$F:$F,0),1),IFERROR(INDEX(보고서배열!$I:$I,MATCH(ROW(F188),보고서배열!$H:$H,0),1),""))</f>
        <v/>
      </c>
      <c r="G188" s="232"/>
      <c r="H188" s="233" t="str">
        <f ca="1">IF(LEN($F188)&gt;0,IF(LEFT($F188,1)&lt;&gt;" ",SUMIFS(지출,관,$F188,회계장부!$A:$A,"&lt;"&amp;회계보고_시작일),SUMIFS(지출,항목,TRIM($F188),회계장부!$A:$A,"&lt;"&amp;회계보고_시작일)),"")</f>
        <v/>
      </c>
      <c r="I188" s="233" t="str">
        <f ca="1">IF(LEN($F188)&gt;0,IF(LEFT($F188,1)&lt;&gt;" ",SUMIFS(지출,관,$F188,회계장부!$A:$A,"&gt;="&amp;회계보고_시작일,회계장부!$A:$A,"&lt;="&amp;회계보고_종료일),SUMIFS(지출,항목,TRIM($F188),회계장부!$A:$A,"&gt;="&amp;회계보고_시작일,회계장부!$A:$A,"&lt;="&amp;회계보고_종료일)),"")</f>
        <v/>
      </c>
      <c r="J188" s="236" t="str">
        <f t="shared" ca="1" si="10"/>
        <v/>
      </c>
      <c r="O188" s="1">
        <f t="shared" ca="1" si="8"/>
        <v>0</v>
      </c>
    </row>
    <row r="189" spans="1:15" ht="18" thickBot="1">
      <c r="A189" s="215" t="str">
        <f ca="1">IFERROR(INDEX(보고서배열!$C:$C,MATCH(ROW(A189),보고서배열!$B:$B,0),1),IFERROR(INDEX(보고서배열!$E:$E,MATCH(ROW(A189),보고서배열!$D:$D,0),1),""))</f>
        <v/>
      </c>
      <c r="B189" s="226"/>
      <c r="C189" s="227" t="str">
        <f ca="1">IF(LEN($A189)&gt;0,IF(LEFT($A189,1)&lt;&gt;" ",SUMIFS(수입,관,$A189,회계장부!$A:$A,"&lt;"&amp;회계보고_시작일),SUMIFS(수입,항목,TRIM($A189),회계장부!$A:$A,"&lt;"&amp;회계보고_시작일)),"")</f>
        <v/>
      </c>
      <c r="D189" s="227" t="str">
        <f ca="1">IF(LEN($A189)&gt;0,IF(LEFT($A189,1)&lt;&gt;" ",SUMIFS(수입,관,$A189,회계장부!$A:$A,"&gt;="&amp;회계보고_시작일,회계장부!$A:$A,"&lt;="&amp;회계보고_종료일),SUMIFS(수입,항목,TRIM($A189),회계장부!$A:$A,"&gt;="&amp;회계보고_시작일,회계장부!$A:$A,"&lt;="&amp;회계보고_종료일)),"")</f>
        <v/>
      </c>
      <c r="E189" s="235" t="str">
        <f t="shared" ca="1" si="9"/>
        <v/>
      </c>
      <c r="F189" s="216" t="str">
        <f ca="1">IFERROR(INDEX(보고서배열!$G:$G,MATCH(ROW(F189),보고서배열!$F:$F,0),1),IFERROR(INDEX(보고서배열!$I:$I,MATCH(ROW(F189),보고서배열!$H:$H,0),1),""))</f>
        <v/>
      </c>
      <c r="G189" s="232"/>
      <c r="H189" s="233" t="str">
        <f ca="1">IF(LEN($F189)&gt;0,IF(LEFT($F189,1)&lt;&gt;" ",SUMIFS(지출,관,$F189,회계장부!$A:$A,"&lt;"&amp;회계보고_시작일),SUMIFS(지출,항목,TRIM($F189),회계장부!$A:$A,"&lt;"&amp;회계보고_시작일)),"")</f>
        <v/>
      </c>
      <c r="I189" s="233" t="str">
        <f ca="1">IF(LEN($F189)&gt;0,IF(LEFT($F189,1)&lt;&gt;" ",SUMIFS(지출,관,$F189,회계장부!$A:$A,"&gt;="&amp;회계보고_시작일,회계장부!$A:$A,"&lt;="&amp;회계보고_종료일),SUMIFS(지출,항목,TRIM($F189),회계장부!$A:$A,"&gt;="&amp;회계보고_시작일,회계장부!$A:$A,"&lt;="&amp;회계보고_종료일)),"")</f>
        <v/>
      </c>
      <c r="J189" s="236" t="str">
        <f t="shared" ca="1" si="10"/>
        <v/>
      </c>
      <c r="O189" s="1">
        <f t="shared" ca="1" si="8"/>
        <v>0</v>
      </c>
    </row>
    <row r="190" spans="1:15" ht="18" thickBot="1">
      <c r="A190" s="215" t="str">
        <f ca="1">IFERROR(INDEX(보고서배열!$C:$C,MATCH(ROW(A190),보고서배열!$B:$B,0),1),IFERROR(INDEX(보고서배열!$E:$E,MATCH(ROW(A190),보고서배열!$D:$D,0),1),""))</f>
        <v/>
      </c>
      <c r="B190" s="226"/>
      <c r="C190" s="227" t="str">
        <f ca="1">IF(LEN($A190)&gt;0,IF(LEFT($A190,1)&lt;&gt;" ",SUMIFS(수입,관,$A190,회계장부!$A:$A,"&lt;"&amp;회계보고_시작일),SUMIFS(수입,항목,TRIM($A190),회계장부!$A:$A,"&lt;"&amp;회계보고_시작일)),"")</f>
        <v/>
      </c>
      <c r="D190" s="227" t="str">
        <f ca="1">IF(LEN($A190)&gt;0,IF(LEFT($A190,1)&lt;&gt;" ",SUMIFS(수입,관,$A190,회계장부!$A:$A,"&gt;="&amp;회계보고_시작일,회계장부!$A:$A,"&lt;="&amp;회계보고_종료일),SUMIFS(수입,항목,TRIM($A190),회계장부!$A:$A,"&gt;="&amp;회계보고_시작일,회계장부!$A:$A,"&lt;="&amp;회계보고_종료일)),"")</f>
        <v/>
      </c>
      <c r="E190" s="235" t="str">
        <f t="shared" ca="1" si="9"/>
        <v/>
      </c>
      <c r="F190" s="216" t="str">
        <f ca="1">IFERROR(INDEX(보고서배열!$G:$G,MATCH(ROW(F190),보고서배열!$F:$F,0),1),IFERROR(INDEX(보고서배열!$I:$I,MATCH(ROW(F190),보고서배열!$H:$H,0),1),""))</f>
        <v/>
      </c>
      <c r="G190" s="232"/>
      <c r="H190" s="233" t="str">
        <f ca="1">IF(LEN($F190)&gt;0,IF(LEFT($F190,1)&lt;&gt;" ",SUMIFS(지출,관,$F190,회계장부!$A:$A,"&lt;"&amp;회계보고_시작일),SUMIFS(지출,항목,TRIM($F190),회계장부!$A:$A,"&lt;"&amp;회계보고_시작일)),"")</f>
        <v/>
      </c>
      <c r="I190" s="233" t="str">
        <f ca="1">IF(LEN($F190)&gt;0,IF(LEFT($F190,1)&lt;&gt;" ",SUMIFS(지출,관,$F190,회계장부!$A:$A,"&gt;="&amp;회계보고_시작일,회계장부!$A:$A,"&lt;="&amp;회계보고_종료일),SUMIFS(지출,항목,TRIM($F190),회계장부!$A:$A,"&gt;="&amp;회계보고_시작일,회계장부!$A:$A,"&lt;="&amp;회계보고_종료일)),"")</f>
        <v/>
      </c>
      <c r="J190" s="236" t="str">
        <f t="shared" ca="1" si="10"/>
        <v/>
      </c>
      <c r="O190" s="1">
        <f t="shared" ca="1" si="8"/>
        <v>0</v>
      </c>
    </row>
    <row r="191" spans="1:15" ht="18" thickBot="1">
      <c r="A191" s="215" t="str">
        <f ca="1">IFERROR(INDEX(보고서배열!$C:$C,MATCH(ROW(A191),보고서배열!$B:$B,0),1),IFERROR(INDEX(보고서배열!$E:$E,MATCH(ROW(A191),보고서배열!$D:$D,0),1),""))</f>
        <v/>
      </c>
      <c r="B191" s="226"/>
      <c r="C191" s="227" t="str">
        <f ca="1">IF(LEN($A191)&gt;0,IF(LEFT($A191,1)&lt;&gt;" ",SUMIFS(수입,관,$A191,회계장부!$A:$A,"&lt;"&amp;회계보고_시작일),SUMIFS(수입,항목,TRIM($A191),회계장부!$A:$A,"&lt;"&amp;회계보고_시작일)),"")</f>
        <v/>
      </c>
      <c r="D191" s="227" t="str">
        <f ca="1">IF(LEN($A191)&gt;0,IF(LEFT($A191,1)&lt;&gt;" ",SUMIFS(수입,관,$A191,회계장부!$A:$A,"&gt;="&amp;회계보고_시작일,회계장부!$A:$A,"&lt;="&amp;회계보고_종료일),SUMIFS(수입,항목,TRIM($A191),회계장부!$A:$A,"&gt;="&amp;회계보고_시작일,회계장부!$A:$A,"&lt;="&amp;회계보고_종료일)),"")</f>
        <v/>
      </c>
      <c r="E191" s="235" t="str">
        <f t="shared" ca="1" si="9"/>
        <v/>
      </c>
      <c r="F191" s="216" t="str">
        <f ca="1">IFERROR(INDEX(보고서배열!$G:$G,MATCH(ROW(F191),보고서배열!$F:$F,0),1),IFERROR(INDEX(보고서배열!$I:$I,MATCH(ROW(F191),보고서배열!$H:$H,0),1),""))</f>
        <v/>
      </c>
      <c r="G191" s="232"/>
      <c r="H191" s="233" t="str">
        <f ca="1">IF(LEN($F191)&gt;0,IF(LEFT($F191,1)&lt;&gt;" ",SUMIFS(지출,관,$F191,회계장부!$A:$A,"&lt;"&amp;회계보고_시작일),SUMIFS(지출,항목,TRIM($F191),회계장부!$A:$A,"&lt;"&amp;회계보고_시작일)),"")</f>
        <v/>
      </c>
      <c r="I191" s="233" t="str">
        <f ca="1">IF(LEN($F191)&gt;0,IF(LEFT($F191,1)&lt;&gt;" ",SUMIFS(지출,관,$F191,회계장부!$A:$A,"&gt;="&amp;회계보고_시작일,회계장부!$A:$A,"&lt;="&amp;회계보고_종료일),SUMIFS(지출,항목,TRIM($F191),회계장부!$A:$A,"&gt;="&amp;회계보고_시작일,회계장부!$A:$A,"&lt;="&amp;회계보고_종료일)),"")</f>
        <v/>
      </c>
      <c r="J191" s="236" t="str">
        <f t="shared" ca="1" si="10"/>
        <v/>
      </c>
      <c r="O191" s="1">
        <f t="shared" ca="1" si="8"/>
        <v>0</v>
      </c>
    </row>
    <row r="192" spans="1:15" ht="18" thickBot="1">
      <c r="A192" s="215" t="str">
        <f ca="1">IFERROR(INDEX(보고서배열!$C:$C,MATCH(ROW(A192),보고서배열!$B:$B,0),1),IFERROR(INDEX(보고서배열!$E:$E,MATCH(ROW(A192),보고서배열!$D:$D,0),1),""))</f>
        <v/>
      </c>
      <c r="B192" s="226"/>
      <c r="C192" s="227" t="str">
        <f ca="1">IF(LEN($A192)&gt;0,IF(LEFT($A192,1)&lt;&gt;" ",SUMIFS(수입,관,$A192,회계장부!$A:$A,"&lt;"&amp;회계보고_시작일),SUMIFS(수입,항목,TRIM($A192),회계장부!$A:$A,"&lt;"&amp;회계보고_시작일)),"")</f>
        <v/>
      </c>
      <c r="D192" s="227" t="str">
        <f ca="1">IF(LEN($A192)&gt;0,IF(LEFT($A192,1)&lt;&gt;" ",SUMIFS(수입,관,$A192,회계장부!$A:$A,"&gt;="&amp;회계보고_시작일,회계장부!$A:$A,"&lt;="&amp;회계보고_종료일),SUMIFS(수입,항목,TRIM($A192),회계장부!$A:$A,"&gt;="&amp;회계보고_시작일,회계장부!$A:$A,"&lt;="&amp;회계보고_종료일)),"")</f>
        <v/>
      </c>
      <c r="E192" s="235" t="str">
        <f t="shared" ca="1" si="9"/>
        <v/>
      </c>
      <c r="F192" s="216" t="str">
        <f ca="1">IFERROR(INDEX(보고서배열!$G:$G,MATCH(ROW(F192),보고서배열!$F:$F,0),1),IFERROR(INDEX(보고서배열!$I:$I,MATCH(ROW(F192),보고서배열!$H:$H,0),1),""))</f>
        <v/>
      </c>
      <c r="G192" s="232"/>
      <c r="H192" s="233" t="str">
        <f ca="1">IF(LEN($F192)&gt;0,IF(LEFT($F192,1)&lt;&gt;" ",SUMIFS(지출,관,$F192,회계장부!$A:$A,"&lt;"&amp;회계보고_시작일),SUMIFS(지출,항목,TRIM($F192),회계장부!$A:$A,"&lt;"&amp;회계보고_시작일)),"")</f>
        <v/>
      </c>
      <c r="I192" s="233" t="str">
        <f ca="1">IF(LEN($F192)&gt;0,IF(LEFT($F192,1)&lt;&gt;" ",SUMIFS(지출,관,$F192,회계장부!$A:$A,"&gt;="&amp;회계보고_시작일,회계장부!$A:$A,"&lt;="&amp;회계보고_종료일),SUMIFS(지출,항목,TRIM($F192),회계장부!$A:$A,"&gt;="&amp;회계보고_시작일,회계장부!$A:$A,"&lt;="&amp;회계보고_종료일)),"")</f>
        <v/>
      </c>
      <c r="J192" s="236" t="str">
        <f t="shared" ca="1" si="10"/>
        <v/>
      </c>
      <c r="O192" s="1">
        <f t="shared" ca="1" si="8"/>
        <v>0</v>
      </c>
    </row>
    <row r="193" spans="1:15" ht="18" thickBot="1">
      <c r="A193" s="215" t="str">
        <f ca="1">IFERROR(INDEX(보고서배열!$C:$C,MATCH(ROW(A193),보고서배열!$B:$B,0),1),IFERROR(INDEX(보고서배열!$E:$E,MATCH(ROW(A193),보고서배열!$D:$D,0),1),""))</f>
        <v/>
      </c>
      <c r="B193" s="226"/>
      <c r="C193" s="227" t="str">
        <f ca="1">IF(LEN($A193)&gt;0,IF(LEFT($A193,1)&lt;&gt;" ",SUMIFS(수입,관,$A193,회계장부!$A:$A,"&lt;"&amp;회계보고_시작일),SUMIFS(수입,항목,TRIM($A193),회계장부!$A:$A,"&lt;"&amp;회계보고_시작일)),"")</f>
        <v/>
      </c>
      <c r="D193" s="227" t="str">
        <f ca="1">IF(LEN($A193)&gt;0,IF(LEFT($A193,1)&lt;&gt;" ",SUMIFS(수입,관,$A193,회계장부!$A:$A,"&gt;="&amp;회계보고_시작일,회계장부!$A:$A,"&lt;="&amp;회계보고_종료일),SUMIFS(수입,항목,TRIM($A193),회계장부!$A:$A,"&gt;="&amp;회계보고_시작일,회계장부!$A:$A,"&lt;="&amp;회계보고_종료일)),"")</f>
        <v/>
      </c>
      <c r="E193" s="235" t="str">
        <f t="shared" ca="1" si="9"/>
        <v/>
      </c>
      <c r="F193" s="216" t="str">
        <f ca="1">IFERROR(INDEX(보고서배열!$G:$G,MATCH(ROW(F193),보고서배열!$F:$F,0),1),IFERROR(INDEX(보고서배열!$I:$I,MATCH(ROW(F193),보고서배열!$H:$H,0),1),""))</f>
        <v/>
      </c>
      <c r="G193" s="232"/>
      <c r="H193" s="233" t="str">
        <f ca="1">IF(LEN($F193)&gt;0,IF(LEFT($F193,1)&lt;&gt;" ",SUMIFS(지출,관,$F193,회계장부!$A:$A,"&lt;"&amp;회계보고_시작일),SUMIFS(지출,항목,TRIM($F193),회계장부!$A:$A,"&lt;"&amp;회계보고_시작일)),"")</f>
        <v/>
      </c>
      <c r="I193" s="233" t="str">
        <f ca="1">IF(LEN($F193)&gt;0,IF(LEFT($F193,1)&lt;&gt;" ",SUMIFS(지출,관,$F193,회계장부!$A:$A,"&gt;="&amp;회계보고_시작일,회계장부!$A:$A,"&lt;="&amp;회계보고_종료일),SUMIFS(지출,항목,TRIM($F193),회계장부!$A:$A,"&gt;="&amp;회계보고_시작일,회계장부!$A:$A,"&lt;="&amp;회계보고_종료일)),"")</f>
        <v/>
      </c>
      <c r="J193" s="236" t="str">
        <f t="shared" ca="1" si="10"/>
        <v/>
      </c>
      <c r="O193" s="1">
        <f t="shared" ca="1" si="8"/>
        <v>0</v>
      </c>
    </row>
    <row r="194" spans="1:15" ht="18" thickBot="1">
      <c r="A194" s="215" t="str">
        <f ca="1">IFERROR(INDEX(보고서배열!$C:$C,MATCH(ROW(A194),보고서배열!$B:$B,0),1),IFERROR(INDEX(보고서배열!$E:$E,MATCH(ROW(A194),보고서배열!$D:$D,0),1),""))</f>
        <v/>
      </c>
      <c r="B194" s="226"/>
      <c r="C194" s="227" t="str">
        <f ca="1">IF(LEN($A194)&gt;0,IF(LEFT($A194,1)&lt;&gt;" ",SUMIFS(수입,관,$A194,회계장부!$A:$A,"&lt;"&amp;회계보고_시작일),SUMIFS(수입,항목,TRIM($A194),회계장부!$A:$A,"&lt;"&amp;회계보고_시작일)),"")</f>
        <v/>
      </c>
      <c r="D194" s="227" t="str">
        <f ca="1">IF(LEN($A194)&gt;0,IF(LEFT($A194,1)&lt;&gt;" ",SUMIFS(수입,관,$A194,회계장부!$A:$A,"&gt;="&amp;회계보고_시작일,회계장부!$A:$A,"&lt;="&amp;회계보고_종료일),SUMIFS(수입,항목,TRIM($A194),회계장부!$A:$A,"&gt;="&amp;회계보고_시작일,회계장부!$A:$A,"&lt;="&amp;회계보고_종료일)),"")</f>
        <v/>
      </c>
      <c r="E194" s="235" t="str">
        <f t="shared" ca="1" si="9"/>
        <v/>
      </c>
      <c r="F194" s="216" t="str">
        <f ca="1">IFERROR(INDEX(보고서배열!$G:$G,MATCH(ROW(F194),보고서배열!$F:$F,0),1),IFERROR(INDEX(보고서배열!$I:$I,MATCH(ROW(F194),보고서배열!$H:$H,0),1),""))</f>
        <v/>
      </c>
      <c r="G194" s="232"/>
      <c r="H194" s="233" t="str">
        <f ca="1">IF(LEN($F194)&gt;0,IF(LEFT($F194,1)&lt;&gt;" ",SUMIFS(지출,관,$F194,회계장부!$A:$A,"&lt;"&amp;회계보고_시작일),SUMIFS(지출,항목,TRIM($F194),회계장부!$A:$A,"&lt;"&amp;회계보고_시작일)),"")</f>
        <v/>
      </c>
      <c r="I194" s="233" t="str">
        <f ca="1">IF(LEN($F194)&gt;0,IF(LEFT($F194,1)&lt;&gt;" ",SUMIFS(지출,관,$F194,회계장부!$A:$A,"&gt;="&amp;회계보고_시작일,회계장부!$A:$A,"&lt;="&amp;회계보고_종료일),SUMIFS(지출,항목,TRIM($F194),회계장부!$A:$A,"&gt;="&amp;회계보고_시작일,회계장부!$A:$A,"&lt;="&amp;회계보고_종료일)),"")</f>
        <v/>
      </c>
      <c r="J194" s="236" t="str">
        <f t="shared" ca="1" si="10"/>
        <v/>
      </c>
      <c r="O194" s="1">
        <f t="shared" ref="O194:O257" ca="1" si="11">LEN($A194)+LEN($F194)</f>
        <v>0</v>
      </c>
    </row>
    <row r="195" spans="1:15" ht="18" thickBot="1">
      <c r="A195" s="215" t="str">
        <f ca="1">IFERROR(INDEX(보고서배열!$C:$C,MATCH(ROW(A195),보고서배열!$B:$B,0),1),IFERROR(INDEX(보고서배열!$E:$E,MATCH(ROW(A195),보고서배열!$D:$D,0),1),""))</f>
        <v/>
      </c>
      <c r="B195" s="226"/>
      <c r="C195" s="227" t="str">
        <f ca="1">IF(LEN($A195)&gt;0,IF(LEFT($A195,1)&lt;&gt;" ",SUMIFS(수입,관,$A195,회계장부!$A:$A,"&lt;"&amp;회계보고_시작일),SUMIFS(수입,항목,TRIM($A195),회계장부!$A:$A,"&lt;"&amp;회계보고_시작일)),"")</f>
        <v/>
      </c>
      <c r="D195" s="227" t="str">
        <f ca="1">IF(LEN($A195)&gt;0,IF(LEFT($A195,1)&lt;&gt;" ",SUMIFS(수입,관,$A195,회계장부!$A:$A,"&gt;="&amp;회계보고_시작일,회계장부!$A:$A,"&lt;="&amp;회계보고_종료일),SUMIFS(수입,항목,TRIM($A195),회계장부!$A:$A,"&gt;="&amp;회계보고_시작일,회계장부!$A:$A,"&lt;="&amp;회계보고_종료일)),"")</f>
        <v/>
      </c>
      <c r="E195" s="235" t="str">
        <f t="shared" ca="1" si="9"/>
        <v/>
      </c>
      <c r="F195" s="216" t="str">
        <f ca="1">IFERROR(INDEX(보고서배열!$G:$G,MATCH(ROW(F195),보고서배열!$F:$F,0),1),IFERROR(INDEX(보고서배열!$I:$I,MATCH(ROW(F195),보고서배열!$H:$H,0),1),""))</f>
        <v/>
      </c>
      <c r="G195" s="232"/>
      <c r="H195" s="233" t="str">
        <f ca="1">IF(LEN($F195)&gt;0,IF(LEFT($F195,1)&lt;&gt;" ",SUMIFS(지출,관,$F195,회계장부!$A:$A,"&lt;"&amp;회계보고_시작일),SUMIFS(지출,항목,TRIM($F195),회계장부!$A:$A,"&lt;"&amp;회계보고_시작일)),"")</f>
        <v/>
      </c>
      <c r="I195" s="233" t="str">
        <f ca="1">IF(LEN($F195)&gt;0,IF(LEFT($F195,1)&lt;&gt;" ",SUMIFS(지출,관,$F195,회계장부!$A:$A,"&gt;="&amp;회계보고_시작일,회계장부!$A:$A,"&lt;="&amp;회계보고_종료일),SUMIFS(지출,항목,TRIM($F195),회계장부!$A:$A,"&gt;="&amp;회계보고_시작일,회계장부!$A:$A,"&lt;="&amp;회계보고_종료일)),"")</f>
        <v/>
      </c>
      <c r="J195" s="236" t="str">
        <f t="shared" ca="1" si="10"/>
        <v/>
      </c>
      <c r="O195" s="1">
        <f t="shared" ca="1" si="11"/>
        <v>0</v>
      </c>
    </row>
    <row r="196" spans="1:15" ht="18" thickBot="1">
      <c r="A196" s="215" t="str">
        <f ca="1">IFERROR(INDEX(보고서배열!$C:$C,MATCH(ROW(A196),보고서배열!$B:$B,0),1),IFERROR(INDEX(보고서배열!$E:$E,MATCH(ROW(A196),보고서배열!$D:$D,0),1),""))</f>
        <v/>
      </c>
      <c r="B196" s="226"/>
      <c r="C196" s="227" t="str">
        <f ca="1">IF(LEN($A196)&gt;0,IF(LEFT($A196,1)&lt;&gt;" ",SUMIFS(수입,관,$A196,회계장부!$A:$A,"&lt;"&amp;회계보고_시작일),SUMIFS(수입,항목,TRIM($A196),회계장부!$A:$A,"&lt;"&amp;회계보고_시작일)),"")</f>
        <v/>
      </c>
      <c r="D196" s="227" t="str">
        <f ca="1">IF(LEN($A196)&gt;0,IF(LEFT($A196,1)&lt;&gt;" ",SUMIFS(수입,관,$A196,회계장부!$A:$A,"&gt;="&amp;회계보고_시작일,회계장부!$A:$A,"&lt;="&amp;회계보고_종료일),SUMIFS(수입,항목,TRIM($A196),회계장부!$A:$A,"&gt;="&amp;회계보고_시작일,회계장부!$A:$A,"&lt;="&amp;회계보고_종료일)),"")</f>
        <v/>
      </c>
      <c r="E196" s="235" t="str">
        <f t="shared" ca="1" si="9"/>
        <v/>
      </c>
      <c r="F196" s="216" t="str">
        <f ca="1">IFERROR(INDEX(보고서배열!$G:$G,MATCH(ROW(F196),보고서배열!$F:$F,0),1),IFERROR(INDEX(보고서배열!$I:$I,MATCH(ROW(F196),보고서배열!$H:$H,0),1),""))</f>
        <v/>
      </c>
      <c r="G196" s="232"/>
      <c r="H196" s="233" t="str">
        <f ca="1">IF(LEN($F196)&gt;0,IF(LEFT($F196,1)&lt;&gt;" ",SUMIFS(지출,관,$F196,회계장부!$A:$A,"&lt;"&amp;회계보고_시작일),SUMIFS(지출,항목,TRIM($F196),회계장부!$A:$A,"&lt;"&amp;회계보고_시작일)),"")</f>
        <v/>
      </c>
      <c r="I196" s="233" t="str">
        <f ca="1">IF(LEN($F196)&gt;0,IF(LEFT($F196,1)&lt;&gt;" ",SUMIFS(지출,관,$F196,회계장부!$A:$A,"&gt;="&amp;회계보고_시작일,회계장부!$A:$A,"&lt;="&amp;회계보고_종료일),SUMIFS(지출,항목,TRIM($F196),회계장부!$A:$A,"&gt;="&amp;회계보고_시작일,회계장부!$A:$A,"&lt;="&amp;회계보고_종료일)),"")</f>
        <v/>
      </c>
      <c r="J196" s="236" t="str">
        <f t="shared" ca="1" si="10"/>
        <v/>
      </c>
      <c r="O196" s="1">
        <f t="shared" ca="1" si="11"/>
        <v>0</v>
      </c>
    </row>
    <row r="197" spans="1:15" ht="18" thickBot="1">
      <c r="A197" s="215" t="str">
        <f ca="1">IFERROR(INDEX(보고서배열!$C:$C,MATCH(ROW(A197),보고서배열!$B:$B,0),1),IFERROR(INDEX(보고서배열!$E:$E,MATCH(ROW(A197),보고서배열!$D:$D,0),1),""))</f>
        <v/>
      </c>
      <c r="B197" s="226"/>
      <c r="C197" s="227" t="str">
        <f ca="1">IF(LEN($A197)&gt;0,IF(LEFT($A197,1)&lt;&gt;" ",SUMIFS(수입,관,$A197,회계장부!$A:$A,"&lt;"&amp;회계보고_시작일),SUMIFS(수입,항목,TRIM($A197),회계장부!$A:$A,"&lt;"&amp;회계보고_시작일)),"")</f>
        <v/>
      </c>
      <c r="D197" s="227" t="str">
        <f ca="1">IF(LEN($A197)&gt;0,IF(LEFT($A197,1)&lt;&gt;" ",SUMIFS(수입,관,$A197,회계장부!$A:$A,"&gt;="&amp;회계보고_시작일,회계장부!$A:$A,"&lt;="&amp;회계보고_종료일),SUMIFS(수입,항목,TRIM($A197),회계장부!$A:$A,"&gt;="&amp;회계보고_시작일,회계장부!$A:$A,"&lt;="&amp;회계보고_종료일)),"")</f>
        <v/>
      </c>
      <c r="E197" s="235" t="str">
        <f t="shared" ca="1" si="9"/>
        <v/>
      </c>
      <c r="F197" s="216" t="str">
        <f ca="1">IFERROR(INDEX(보고서배열!$G:$G,MATCH(ROW(F197),보고서배열!$F:$F,0),1),IFERROR(INDEX(보고서배열!$I:$I,MATCH(ROW(F197),보고서배열!$H:$H,0),1),""))</f>
        <v/>
      </c>
      <c r="G197" s="232"/>
      <c r="H197" s="233" t="str">
        <f ca="1">IF(LEN($F197)&gt;0,IF(LEFT($F197,1)&lt;&gt;" ",SUMIFS(지출,관,$F197,회계장부!$A:$A,"&lt;"&amp;회계보고_시작일),SUMIFS(지출,항목,TRIM($F197),회계장부!$A:$A,"&lt;"&amp;회계보고_시작일)),"")</f>
        <v/>
      </c>
      <c r="I197" s="233" t="str">
        <f ca="1">IF(LEN($F197)&gt;0,IF(LEFT($F197,1)&lt;&gt;" ",SUMIFS(지출,관,$F197,회계장부!$A:$A,"&gt;="&amp;회계보고_시작일,회계장부!$A:$A,"&lt;="&amp;회계보고_종료일),SUMIFS(지출,항목,TRIM($F197),회계장부!$A:$A,"&gt;="&amp;회계보고_시작일,회계장부!$A:$A,"&lt;="&amp;회계보고_종료일)),"")</f>
        <v/>
      </c>
      <c r="J197" s="236" t="str">
        <f t="shared" ca="1" si="10"/>
        <v/>
      </c>
      <c r="O197" s="1">
        <f t="shared" ca="1" si="11"/>
        <v>0</v>
      </c>
    </row>
    <row r="198" spans="1:15" ht="18" thickBot="1">
      <c r="A198" s="215" t="str">
        <f ca="1">IFERROR(INDEX(보고서배열!$C:$C,MATCH(ROW(A198),보고서배열!$B:$B,0),1),IFERROR(INDEX(보고서배열!$E:$E,MATCH(ROW(A198),보고서배열!$D:$D,0),1),""))</f>
        <v/>
      </c>
      <c r="B198" s="226"/>
      <c r="C198" s="227" t="str">
        <f ca="1">IF(LEN($A198)&gt;0,IF(LEFT($A198,1)&lt;&gt;" ",SUMIFS(수입,관,$A198,회계장부!$A:$A,"&lt;"&amp;회계보고_시작일),SUMIFS(수입,항목,TRIM($A198),회계장부!$A:$A,"&lt;"&amp;회계보고_시작일)),"")</f>
        <v/>
      </c>
      <c r="D198" s="227" t="str">
        <f ca="1">IF(LEN($A198)&gt;0,IF(LEFT($A198,1)&lt;&gt;" ",SUMIFS(수입,관,$A198,회계장부!$A:$A,"&gt;="&amp;회계보고_시작일,회계장부!$A:$A,"&lt;="&amp;회계보고_종료일),SUMIFS(수입,항목,TRIM($A198),회계장부!$A:$A,"&gt;="&amp;회계보고_시작일,회계장부!$A:$A,"&lt;="&amp;회계보고_종료일)),"")</f>
        <v/>
      </c>
      <c r="E198" s="235" t="str">
        <f t="shared" ca="1" si="9"/>
        <v/>
      </c>
      <c r="F198" s="216" t="str">
        <f ca="1">IFERROR(INDEX(보고서배열!$G:$G,MATCH(ROW(F198),보고서배열!$F:$F,0),1),IFERROR(INDEX(보고서배열!$I:$I,MATCH(ROW(F198),보고서배열!$H:$H,0),1),""))</f>
        <v/>
      </c>
      <c r="G198" s="232"/>
      <c r="H198" s="233" t="str">
        <f ca="1">IF(LEN($F198)&gt;0,IF(LEFT($F198,1)&lt;&gt;" ",SUMIFS(지출,관,$F198,회계장부!$A:$A,"&lt;"&amp;회계보고_시작일),SUMIFS(지출,항목,TRIM($F198),회계장부!$A:$A,"&lt;"&amp;회계보고_시작일)),"")</f>
        <v/>
      </c>
      <c r="I198" s="233" t="str">
        <f ca="1">IF(LEN($F198)&gt;0,IF(LEFT($F198,1)&lt;&gt;" ",SUMIFS(지출,관,$F198,회계장부!$A:$A,"&gt;="&amp;회계보고_시작일,회계장부!$A:$A,"&lt;="&amp;회계보고_종료일),SUMIFS(지출,항목,TRIM($F198),회계장부!$A:$A,"&gt;="&amp;회계보고_시작일,회계장부!$A:$A,"&lt;="&amp;회계보고_종료일)),"")</f>
        <v/>
      </c>
      <c r="J198" s="236" t="str">
        <f t="shared" ca="1" si="10"/>
        <v/>
      </c>
      <c r="O198" s="1">
        <f t="shared" ca="1" si="11"/>
        <v>0</v>
      </c>
    </row>
    <row r="199" spans="1:15" ht="18" thickBot="1">
      <c r="A199" s="215" t="str">
        <f ca="1">IFERROR(INDEX(보고서배열!$C:$C,MATCH(ROW(A199),보고서배열!$B:$B,0),1),IFERROR(INDEX(보고서배열!$E:$E,MATCH(ROW(A199),보고서배열!$D:$D,0),1),""))</f>
        <v/>
      </c>
      <c r="B199" s="226"/>
      <c r="C199" s="227" t="str">
        <f ca="1">IF(LEN($A199)&gt;0,IF(LEFT($A199,1)&lt;&gt;" ",SUMIFS(수입,관,$A199,회계장부!$A:$A,"&lt;"&amp;회계보고_시작일),SUMIFS(수입,항목,TRIM($A199),회계장부!$A:$A,"&lt;"&amp;회계보고_시작일)),"")</f>
        <v/>
      </c>
      <c r="D199" s="227" t="str">
        <f ca="1">IF(LEN($A199)&gt;0,IF(LEFT($A199,1)&lt;&gt;" ",SUMIFS(수입,관,$A199,회계장부!$A:$A,"&gt;="&amp;회계보고_시작일,회계장부!$A:$A,"&lt;="&amp;회계보고_종료일),SUMIFS(수입,항목,TRIM($A199),회계장부!$A:$A,"&gt;="&amp;회계보고_시작일,회계장부!$A:$A,"&lt;="&amp;회계보고_종료일)),"")</f>
        <v/>
      </c>
      <c r="E199" s="235" t="str">
        <f t="shared" ca="1" si="9"/>
        <v/>
      </c>
      <c r="F199" s="216" t="str">
        <f ca="1">IFERROR(INDEX(보고서배열!$G:$G,MATCH(ROW(F199),보고서배열!$F:$F,0),1),IFERROR(INDEX(보고서배열!$I:$I,MATCH(ROW(F199),보고서배열!$H:$H,0),1),""))</f>
        <v/>
      </c>
      <c r="G199" s="232"/>
      <c r="H199" s="233" t="str">
        <f ca="1">IF(LEN($F199)&gt;0,IF(LEFT($F199,1)&lt;&gt;" ",SUMIFS(지출,관,$F199,회계장부!$A:$A,"&lt;"&amp;회계보고_시작일),SUMIFS(지출,항목,TRIM($F199),회계장부!$A:$A,"&lt;"&amp;회계보고_시작일)),"")</f>
        <v/>
      </c>
      <c r="I199" s="233" t="str">
        <f ca="1">IF(LEN($F199)&gt;0,IF(LEFT($F199,1)&lt;&gt;" ",SUMIFS(지출,관,$F199,회계장부!$A:$A,"&gt;="&amp;회계보고_시작일,회계장부!$A:$A,"&lt;="&amp;회계보고_종료일),SUMIFS(지출,항목,TRIM($F199),회계장부!$A:$A,"&gt;="&amp;회계보고_시작일,회계장부!$A:$A,"&lt;="&amp;회계보고_종료일)),"")</f>
        <v/>
      </c>
      <c r="J199" s="236" t="str">
        <f t="shared" ca="1" si="10"/>
        <v/>
      </c>
      <c r="O199" s="1">
        <f t="shared" ca="1" si="11"/>
        <v>0</v>
      </c>
    </row>
    <row r="200" spans="1:15" ht="18" thickBot="1">
      <c r="A200" s="215" t="str">
        <f ca="1">IFERROR(INDEX(보고서배열!$C:$C,MATCH(ROW(A200),보고서배열!$B:$B,0),1),IFERROR(INDEX(보고서배열!$E:$E,MATCH(ROW(A200),보고서배열!$D:$D,0),1),""))</f>
        <v/>
      </c>
      <c r="B200" s="226"/>
      <c r="C200" s="227" t="str">
        <f ca="1">IF(LEN($A200)&gt;0,IF(LEFT($A200,1)&lt;&gt;" ",SUMIFS(수입,관,$A200,회계장부!$A:$A,"&lt;"&amp;회계보고_시작일),SUMIFS(수입,항목,TRIM($A200),회계장부!$A:$A,"&lt;"&amp;회계보고_시작일)),"")</f>
        <v/>
      </c>
      <c r="D200" s="227" t="str">
        <f ca="1">IF(LEN($A200)&gt;0,IF(LEFT($A200,1)&lt;&gt;" ",SUMIFS(수입,관,$A200,회계장부!$A:$A,"&gt;="&amp;회계보고_시작일,회계장부!$A:$A,"&lt;="&amp;회계보고_종료일),SUMIFS(수입,항목,TRIM($A200),회계장부!$A:$A,"&gt;="&amp;회계보고_시작일,회계장부!$A:$A,"&lt;="&amp;회계보고_종료일)),"")</f>
        <v/>
      </c>
      <c r="E200" s="235" t="str">
        <f t="shared" ca="1" si="9"/>
        <v/>
      </c>
      <c r="F200" s="216" t="str">
        <f ca="1">IFERROR(INDEX(보고서배열!$G:$G,MATCH(ROW(F200),보고서배열!$F:$F,0),1),IFERROR(INDEX(보고서배열!$I:$I,MATCH(ROW(F200),보고서배열!$H:$H,0),1),""))</f>
        <v/>
      </c>
      <c r="G200" s="232"/>
      <c r="H200" s="233" t="str">
        <f ca="1">IF(LEN($F200)&gt;0,IF(LEFT($F200,1)&lt;&gt;" ",SUMIFS(지출,관,$F200,회계장부!$A:$A,"&lt;"&amp;회계보고_시작일),SUMIFS(지출,항목,TRIM($F200),회계장부!$A:$A,"&lt;"&amp;회계보고_시작일)),"")</f>
        <v/>
      </c>
      <c r="I200" s="233" t="str">
        <f ca="1">IF(LEN($F200)&gt;0,IF(LEFT($F200,1)&lt;&gt;" ",SUMIFS(지출,관,$F200,회계장부!$A:$A,"&gt;="&amp;회계보고_시작일,회계장부!$A:$A,"&lt;="&amp;회계보고_종료일),SUMIFS(지출,항목,TRIM($F200),회계장부!$A:$A,"&gt;="&amp;회계보고_시작일,회계장부!$A:$A,"&lt;="&amp;회계보고_종료일)),"")</f>
        <v/>
      </c>
      <c r="J200" s="236" t="str">
        <f t="shared" ca="1" si="10"/>
        <v/>
      </c>
      <c r="O200" s="1">
        <f t="shared" ca="1" si="11"/>
        <v>0</v>
      </c>
    </row>
    <row r="201" spans="1:15" ht="18" thickBot="1">
      <c r="A201" s="215" t="str">
        <f ca="1">IFERROR(INDEX(보고서배열!$C:$C,MATCH(ROW(A201),보고서배열!$B:$B,0),1),IFERROR(INDEX(보고서배열!$E:$E,MATCH(ROW(A201),보고서배열!$D:$D,0),1),""))</f>
        <v/>
      </c>
      <c r="B201" s="226"/>
      <c r="C201" s="227" t="str">
        <f ca="1">IF(LEN($A201)&gt;0,IF(LEFT($A201,1)&lt;&gt;" ",SUMIFS(수입,관,$A201,회계장부!$A:$A,"&lt;"&amp;회계보고_시작일),SUMIFS(수입,항목,TRIM($A201),회계장부!$A:$A,"&lt;"&amp;회계보고_시작일)),"")</f>
        <v/>
      </c>
      <c r="D201" s="227" t="str">
        <f ca="1">IF(LEN($A201)&gt;0,IF(LEFT($A201,1)&lt;&gt;" ",SUMIFS(수입,관,$A201,회계장부!$A:$A,"&gt;="&amp;회계보고_시작일,회계장부!$A:$A,"&lt;="&amp;회계보고_종료일),SUMIFS(수입,항목,TRIM($A201),회계장부!$A:$A,"&gt;="&amp;회계보고_시작일,회계장부!$A:$A,"&lt;="&amp;회계보고_종료일)),"")</f>
        <v/>
      </c>
      <c r="E201" s="235" t="str">
        <f t="shared" ref="E201:E264" ca="1" si="12">IF(LEN($A201)&gt;0,B201-SUM(C201:D201),"")</f>
        <v/>
      </c>
      <c r="F201" s="216" t="str">
        <f ca="1">IFERROR(INDEX(보고서배열!$G:$G,MATCH(ROW(F201),보고서배열!$F:$F,0),1),IFERROR(INDEX(보고서배열!$I:$I,MATCH(ROW(F201),보고서배열!$H:$H,0),1),""))</f>
        <v/>
      </c>
      <c r="G201" s="232"/>
      <c r="H201" s="233" t="str">
        <f ca="1">IF(LEN($F201)&gt;0,IF(LEFT($F201,1)&lt;&gt;" ",SUMIFS(지출,관,$F201,회계장부!$A:$A,"&lt;"&amp;회계보고_시작일),SUMIFS(지출,항목,TRIM($F201),회계장부!$A:$A,"&lt;"&amp;회계보고_시작일)),"")</f>
        <v/>
      </c>
      <c r="I201" s="233" t="str">
        <f ca="1">IF(LEN($F201)&gt;0,IF(LEFT($F201,1)&lt;&gt;" ",SUMIFS(지출,관,$F201,회계장부!$A:$A,"&gt;="&amp;회계보고_시작일,회계장부!$A:$A,"&lt;="&amp;회계보고_종료일),SUMIFS(지출,항목,TRIM($F201),회계장부!$A:$A,"&gt;="&amp;회계보고_시작일,회계장부!$A:$A,"&lt;="&amp;회계보고_종료일)),"")</f>
        <v/>
      </c>
      <c r="J201" s="236" t="str">
        <f t="shared" ca="1" si="10"/>
        <v/>
      </c>
      <c r="O201" s="1">
        <f t="shared" ca="1" si="11"/>
        <v>0</v>
      </c>
    </row>
    <row r="202" spans="1:15" ht="18" thickBot="1">
      <c r="A202" s="215" t="str">
        <f ca="1">IFERROR(INDEX(보고서배열!$C:$C,MATCH(ROW(A202),보고서배열!$B:$B,0),1),IFERROR(INDEX(보고서배열!$E:$E,MATCH(ROW(A202),보고서배열!$D:$D,0),1),""))</f>
        <v/>
      </c>
      <c r="B202" s="226"/>
      <c r="C202" s="227" t="str">
        <f ca="1">IF(LEN($A202)&gt;0,IF(LEFT($A202,1)&lt;&gt;" ",SUMIFS(수입,관,$A202,회계장부!$A:$A,"&lt;"&amp;회계보고_시작일),SUMIFS(수입,항목,TRIM($A202),회계장부!$A:$A,"&lt;"&amp;회계보고_시작일)),"")</f>
        <v/>
      </c>
      <c r="D202" s="227" t="str">
        <f ca="1">IF(LEN($A202)&gt;0,IF(LEFT($A202,1)&lt;&gt;" ",SUMIFS(수입,관,$A202,회계장부!$A:$A,"&gt;="&amp;회계보고_시작일,회계장부!$A:$A,"&lt;="&amp;회계보고_종료일),SUMIFS(수입,항목,TRIM($A202),회계장부!$A:$A,"&gt;="&amp;회계보고_시작일,회계장부!$A:$A,"&lt;="&amp;회계보고_종료일)),"")</f>
        <v/>
      </c>
      <c r="E202" s="235" t="str">
        <f t="shared" ca="1" si="12"/>
        <v/>
      </c>
      <c r="F202" s="216" t="str">
        <f ca="1">IFERROR(INDEX(보고서배열!$G:$G,MATCH(ROW(F202),보고서배열!$F:$F,0),1),IFERROR(INDEX(보고서배열!$I:$I,MATCH(ROW(F202),보고서배열!$H:$H,0),1),""))</f>
        <v/>
      </c>
      <c r="G202" s="232"/>
      <c r="H202" s="233" t="str">
        <f ca="1">IF(LEN($F202)&gt;0,IF(LEFT($F202,1)&lt;&gt;" ",SUMIFS(지출,관,$F202,회계장부!$A:$A,"&lt;"&amp;회계보고_시작일),SUMIFS(지출,항목,TRIM($F202),회계장부!$A:$A,"&lt;"&amp;회계보고_시작일)),"")</f>
        <v/>
      </c>
      <c r="I202" s="233" t="str">
        <f ca="1">IF(LEN($F202)&gt;0,IF(LEFT($F202,1)&lt;&gt;" ",SUMIFS(지출,관,$F202,회계장부!$A:$A,"&gt;="&amp;회계보고_시작일,회계장부!$A:$A,"&lt;="&amp;회계보고_종료일),SUMIFS(지출,항목,TRIM($F202),회계장부!$A:$A,"&gt;="&amp;회계보고_시작일,회계장부!$A:$A,"&lt;="&amp;회계보고_종료일)),"")</f>
        <v/>
      </c>
      <c r="J202" s="236" t="str">
        <f t="shared" ca="1" si="10"/>
        <v/>
      </c>
      <c r="O202" s="1">
        <f t="shared" ca="1" si="11"/>
        <v>0</v>
      </c>
    </row>
    <row r="203" spans="1:15" ht="18" thickBot="1">
      <c r="A203" s="215" t="str">
        <f ca="1">IFERROR(INDEX(보고서배열!$C:$C,MATCH(ROW(A203),보고서배열!$B:$B,0),1),IFERROR(INDEX(보고서배열!$E:$E,MATCH(ROW(A203),보고서배열!$D:$D,0),1),""))</f>
        <v/>
      </c>
      <c r="B203" s="226"/>
      <c r="C203" s="227" t="str">
        <f ca="1">IF(LEN($A203)&gt;0,IF(LEFT($A203,1)&lt;&gt;" ",SUMIFS(수입,관,$A203,회계장부!$A:$A,"&lt;"&amp;회계보고_시작일),SUMIFS(수입,항목,TRIM($A203),회계장부!$A:$A,"&lt;"&amp;회계보고_시작일)),"")</f>
        <v/>
      </c>
      <c r="D203" s="227" t="str">
        <f ca="1">IF(LEN($A203)&gt;0,IF(LEFT($A203,1)&lt;&gt;" ",SUMIFS(수입,관,$A203,회계장부!$A:$A,"&gt;="&amp;회계보고_시작일,회계장부!$A:$A,"&lt;="&amp;회계보고_종료일),SUMIFS(수입,항목,TRIM($A203),회계장부!$A:$A,"&gt;="&amp;회계보고_시작일,회계장부!$A:$A,"&lt;="&amp;회계보고_종료일)),"")</f>
        <v/>
      </c>
      <c r="E203" s="235" t="str">
        <f t="shared" ca="1" si="12"/>
        <v/>
      </c>
      <c r="F203" s="216" t="str">
        <f ca="1">IFERROR(INDEX(보고서배열!$G:$G,MATCH(ROW(F203),보고서배열!$F:$F,0),1),IFERROR(INDEX(보고서배열!$I:$I,MATCH(ROW(F203),보고서배열!$H:$H,0),1),""))</f>
        <v/>
      </c>
      <c r="G203" s="232"/>
      <c r="H203" s="233" t="str">
        <f ca="1">IF(LEN($F203)&gt;0,IF(LEFT($F203,1)&lt;&gt;" ",SUMIFS(지출,관,$F203,회계장부!$A:$A,"&lt;"&amp;회계보고_시작일),SUMIFS(지출,항목,TRIM($F203),회계장부!$A:$A,"&lt;"&amp;회계보고_시작일)),"")</f>
        <v/>
      </c>
      <c r="I203" s="233" t="str">
        <f ca="1">IF(LEN($F203)&gt;0,IF(LEFT($F203,1)&lt;&gt;" ",SUMIFS(지출,관,$F203,회계장부!$A:$A,"&gt;="&amp;회계보고_시작일,회계장부!$A:$A,"&lt;="&amp;회계보고_종료일),SUMIFS(지출,항목,TRIM($F203),회계장부!$A:$A,"&gt;="&amp;회계보고_시작일,회계장부!$A:$A,"&lt;="&amp;회계보고_종료일)),"")</f>
        <v/>
      </c>
      <c r="J203" s="236" t="str">
        <f t="shared" ca="1" si="10"/>
        <v/>
      </c>
      <c r="O203" s="1">
        <f t="shared" ca="1" si="11"/>
        <v>0</v>
      </c>
    </row>
    <row r="204" spans="1:15" ht="18" thickBot="1">
      <c r="A204" s="215" t="str">
        <f ca="1">IFERROR(INDEX(보고서배열!$C:$C,MATCH(ROW(A204),보고서배열!$B:$B,0),1),IFERROR(INDEX(보고서배열!$E:$E,MATCH(ROW(A204),보고서배열!$D:$D,0),1),""))</f>
        <v/>
      </c>
      <c r="B204" s="226"/>
      <c r="C204" s="227" t="str">
        <f ca="1">IF(LEN($A204)&gt;0,IF(LEFT($A204,1)&lt;&gt;" ",SUMIFS(수입,관,$A204,회계장부!$A:$A,"&lt;"&amp;회계보고_시작일),SUMIFS(수입,항목,TRIM($A204),회계장부!$A:$A,"&lt;"&amp;회계보고_시작일)),"")</f>
        <v/>
      </c>
      <c r="D204" s="227" t="str">
        <f ca="1">IF(LEN($A204)&gt;0,IF(LEFT($A204,1)&lt;&gt;" ",SUMIFS(수입,관,$A204,회계장부!$A:$A,"&gt;="&amp;회계보고_시작일,회계장부!$A:$A,"&lt;="&amp;회계보고_종료일),SUMIFS(수입,항목,TRIM($A204),회계장부!$A:$A,"&gt;="&amp;회계보고_시작일,회계장부!$A:$A,"&lt;="&amp;회계보고_종료일)),"")</f>
        <v/>
      </c>
      <c r="E204" s="235" t="str">
        <f t="shared" ca="1" si="12"/>
        <v/>
      </c>
      <c r="F204" s="216" t="str">
        <f ca="1">IFERROR(INDEX(보고서배열!$G:$G,MATCH(ROW(F204),보고서배열!$F:$F,0),1),IFERROR(INDEX(보고서배열!$I:$I,MATCH(ROW(F204),보고서배열!$H:$H,0),1),""))</f>
        <v/>
      </c>
      <c r="G204" s="232"/>
      <c r="H204" s="233" t="str">
        <f ca="1">IF(LEN($F204)&gt;0,IF(LEFT($F204,1)&lt;&gt;" ",SUMIFS(지출,관,$F204,회계장부!$A:$A,"&lt;"&amp;회계보고_시작일),SUMIFS(지출,항목,TRIM($F204),회계장부!$A:$A,"&lt;"&amp;회계보고_시작일)),"")</f>
        <v/>
      </c>
      <c r="I204" s="233" t="str">
        <f ca="1">IF(LEN($F204)&gt;0,IF(LEFT($F204,1)&lt;&gt;" ",SUMIFS(지출,관,$F204,회계장부!$A:$A,"&gt;="&amp;회계보고_시작일,회계장부!$A:$A,"&lt;="&amp;회계보고_종료일),SUMIFS(지출,항목,TRIM($F204),회계장부!$A:$A,"&gt;="&amp;회계보고_시작일,회계장부!$A:$A,"&lt;="&amp;회계보고_종료일)),"")</f>
        <v/>
      </c>
      <c r="J204" s="236" t="str">
        <f t="shared" ref="J204:J267" ca="1" si="13">IF(LEN($F204)&gt;0,G204-SUM(H204:I204),"")</f>
        <v/>
      </c>
      <c r="O204" s="1">
        <f t="shared" ca="1" si="11"/>
        <v>0</v>
      </c>
    </row>
    <row r="205" spans="1:15" ht="18" thickBot="1">
      <c r="A205" s="215" t="str">
        <f ca="1">IFERROR(INDEX(보고서배열!$C:$C,MATCH(ROW(A205),보고서배열!$B:$B,0),1),IFERROR(INDEX(보고서배열!$E:$E,MATCH(ROW(A205),보고서배열!$D:$D,0),1),""))</f>
        <v/>
      </c>
      <c r="B205" s="226"/>
      <c r="C205" s="227" t="str">
        <f ca="1">IF(LEN($A205)&gt;0,IF(LEFT($A205,1)&lt;&gt;" ",SUMIFS(수입,관,$A205,회계장부!$A:$A,"&lt;"&amp;회계보고_시작일),SUMIFS(수입,항목,TRIM($A205),회계장부!$A:$A,"&lt;"&amp;회계보고_시작일)),"")</f>
        <v/>
      </c>
      <c r="D205" s="227" t="str">
        <f ca="1">IF(LEN($A205)&gt;0,IF(LEFT($A205,1)&lt;&gt;" ",SUMIFS(수입,관,$A205,회계장부!$A:$A,"&gt;="&amp;회계보고_시작일,회계장부!$A:$A,"&lt;="&amp;회계보고_종료일),SUMIFS(수입,항목,TRIM($A205),회계장부!$A:$A,"&gt;="&amp;회계보고_시작일,회계장부!$A:$A,"&lt;="&amp;회계보고_종료일)),"")</f>
        <v/>
      </c>
      <c r="E205" s="235" t="str">
        <f t="shared" ca="1" si="12"/>
        <v/>
      </c>
      <c r="F205" s="216" t="str">
        <f ca="1">IFERROR(INDEX(보고서배열!$G:$G,MATCH(ROW(F205),보고서배열!$F:$F,0),1),IFERROR(INDEX(보고서배열!$I:$I,MATCH(ROW(F205),보고서배열!$H:$H,0),1),""))</f>
        <v/>
      </c>
      <c r="G205" s="232"/>
      <c r="H205" s="233" t="str">
        <f ca="1">IF(LEN($F205)&gt;0,IF(LEFT($F205,1)&lt;&gt;" ",SUMIFS(지출,관,$F205,회계장부!$A:$A,"&lt;"&amp;회계보고_시작일),SUMIFS(지출,항목,TRIM($F205),회계장부!$A:$A,"&lt;"&amp;회계보고_시작일)),"")</f>
        <v/>
      </c>
      <c r="I205" s="233" t="str">
        <f ca="1">IF(LEN($F205)&gt;0,IF(LEFT($F205,1)&lt;&gt;" ",SUMIFS(지출,관,$F205,회계장부!$A:$A,"&gt;="&amp;회계보고_시작일,회계장부!$A:$A,"&lt;="&amp;회계보고_종료일),SUMIFS(지출,항목,TRIM($F205),회계장부!$A:$A,"&gt;="&amp;회계보고_시작일,회계장부!$A:$A,"&lt;="&amp;회계보고_종료일)),"")</f>
        <v/>
      </c>
      <c r="J205" s="236" t="str">
        <f t="shared" ca="1" si="13"/>
        <v/>
      </c>
      <c r="O205" s="1">
        <f t="shared" ca="1" si="11"/>
        <v>0</v>
      </c>
    </row>
    <row r="206" spans="1:15" ht="18" thickBot="1">
      <c r="A206" s="215" t="str">
        <f ca="1">IFERROR(INDEX(보고서배열!$C:$C,MATCH(ROW(A206),보고서배열!$B:$B,0),1),IFERROR(INDEX(보고서배열!$E:$E,MATCH(ROW(A206),보고서배열!$D:$D,0),1),""))</f>
        <v/>
      </c>
      <c r="B206" s="226"/>
      <c r="C206" s="227" t="str">
        <f ca="1">IF(LEN($A206)&gt;0,IF(LEFT($A206,1)&lt;&gt;" ",SUMIFS(수입,관,$A206,회계장부!$A:$A,"&lt;"&amp;회계보고_시작일),SUMIFS(수입,항목,TRIM($A206),회계장부!$A:$A,"&lt;"&amp;회계보고_시작일)),"")</f>
        <v/>
      </c>
      <c r="D206" s="227" t="str">
        <f ca="1">IF(LEN($A206)&gt;0,IF(LEFT($A206,1)&lt;&gt;" ",SUMIFS(수입,관,$A206,회계장부!$A:$A,"&gt;="&amp;회계보고_시작일,회계장부!$A:$A,"&lt;="&amp;회계보고_종료일),SUMIFS(수입,항목,TRIM($A206),회계장부!$A:$A,"&gt;="&amp;회계보고_시작일,회계장부!$A:$A,"&lt;="&amp;회계보고_종료일)),"")</f>
        <v/>
      </c>
      <c r="E206" s="235" t="str">
        <f t="shared" ca="1" si="12"/>
        <v/>
      </c>
      <c r="F206" s="216" t="str">
        <f ca="1">IFERROR(INDEX(보고서배열!$G:$G,MATCH(ROW(F206),보고서배열!$F:$F,0),1),IFERROR(INDEX(보고서배열!$I:$I,MATCH(ROW(F206),보고서배열!$H:$H,0),1),""))</f>
        <v/>
      </c>
      <c r="G206" s="232"/>
      <c r="H206" s="233" t="str">
        <f ca="1">IF(LEN($F206)&gt;0,IF(LEFT($F206,1)&lt;&gt;" ",SUMIFS(지출,관,$F206,회계장부!$A:$A,"&lt;"&amp;회계보고_시작일),SUMIFS(지출,항목,TRIM($F206),회계장부!$A:$A,"&lt;"&amp;회계보고_시작일)),"")</f>
        <v/>
      </c>
      <c r="I206" s="233" t="str">
        <f ca="1">IF(LEN($F206)&gt;0,IF(LEFT($F206,1)&lt;&gt;" ",SUMIFS(지출,관,$F206,회계장부!$A:$A,"&gt;="&amp;회계보고_시작일,회계장부!$A:$A,"&lt;="&amp;회계보고_종료일),SUMIFS(지출,항목,TRIM($F206),회계장부!$A:$A,"&gt;="&amp;회계보고_시작일,회계장부!$A:$A,"&lt;="&amp;회계보고_종료일)),"")</f>
        <v/>
      </c>
      <c r="J206" s="236" t="str">
        <f t="shared" ca="1" si="13"/>
        <v/>
      </c>
      <c r="O206" s="1">
        <f t="shared" ca="1" si="11"/>
        <v>0</v>
      </c>
    </row>
    <row r="207" spans="1:15" ht="18" thickBot="1">
      <c r="A207" s="215" t="str">
        <f ca="1">IFERROR(INDEX(보고서배열!$C:$C,MATCH(ROW(A207),보고서배열!$B:$B,0),1),IFERROR(INDEX(보고서배열!$E:$E,MATCH(ROW(A207),보고서배열!$D:$D,0),1),""))</f>
        <v/>
      </c>
      <c r="B207" s="226"/>
      <c r="C207" s="227" t="str">
        <f ca="1">IF(LEN($A207)&gt;0,IF(LEFT($A207,1)&lt;&gt;" ",SUMIFS(수입,관,$A207,회계장부!$A:$A,"&lt;"&amp;회계보고_시작일),SUMIFS(수입,항목,TRIM($A207),회계장부!$A:$A,"&lt;"&amp;회계보고_시작일)),"")</f>
        <v/>
      </c>
      <c r="D207" s="227" t="str">
        <f ca="1">IF(LEN($A207)&gt;0,IF(LEFT($A207,1)&lt;&gt;" ",SUMIFS(수입,관,$A207,회계장부!$A:$A,"&gt;="&amp;회계보고_시작일,회계장부!$A:$A,"&lt;="&amp;회계보고_종료일),SUMIFS(수입,항목,TRIM($A207),회계장부!$A:$A,"&gt;="&amp;회계보고_시작일,회계장부!$A:$A,"&lt;="&amp;회계보고_종료일)),"")</f>
        <v/>
      </c>
      <c r="E207" s="235" t="str">
        <f t="shared" ca="1" si="12"/>
        <v/>
      </c>
      <c r="F207" s="216" t="str">
        <f ca="1">IFERROR(INDEX(보고서배열!$G:$G,MATCH(ROW(F207),보고서배열!$F:$F,0),1),IFERROR(INDEX(보고서배열!$I:$I,MATCH(ROW(F207),보고서배열!$H:$H,0),1),""))</f>
        <v/>
      </c>
      <c r="G207" s="232"/>
      <c r="H207" s="233" t="str">
        <f ca="1">IF(LEN($F207)&gt;0,IF(LEFT($F207,1)&lt;&gt;" ",SUMIFS(지출,관,$F207,회계장부!$A:$A,"&lt;"&amp;회계보고_시작일),SUMIFS(지출,항목,TRIM($F207),회계장부!$A:$A,"&lt;"&amp;회계보고_시작일)),"")</f>
        <v/>
      </c>
      <c r="I207" s="233" t="str">
        <f ca="1">IF(LEN($F207)&gt;0,IF(LEFT($F207,1)&lt;&gt;" ",SUMIFS(지출,관,$F207,회계장부!$A:$A,"&gt;="&amp;회계보고_시작일,회계장부!$A:$A,"&lt;="&amp;회계보고_종료일),SUMIFS(지출,항목,TRIM($F207),회계장부!$A:$A,"&gt;="&amp;회계보고_시작일,회계장부!$A:$A,"&lt;="&amp;회계보고_종료일)),"")</f>
        <v/>
      </c>
      <c r="J207" s="236" t="str">
        <f t="shared" ca="1" si="13"/>
        <v/>
      </c>
      <c r="O207" s="1">
        <f t="shared" ca="1" si="11"/>
        <v>0</v>
      </c>
    </row>
    <row r="208" spans="1:15" ht="18" thickBot="1">
      <c r="A208" s="215" t="str">
        <f ca="1">IFERROR(INDEX(보고서배열!$C:$C,MATCH(ROW(A208),보고서배열!$B:$B,0),1),IFERROR(INDEX(보고서배열!$E:$E,MATCH(ROW(A208),보고서배열!$D:$D,0),1),""))</f>
        <v/>
      </c>
      <c r="B208" s="226"/>
      <c r="C208" s="227" t="str">
        <f ca="1">IF(LEN($A208)&gt;0,IF(LEFT($A208,1)&lt;&gt;" ",SUMIFS(수입,관,$A208,회계장부!$A:$A,"&lt;"&amp;회계보고_시작일),SUMIFS(수입,항목,TRIM($A208),회계장부!$A:$A,"&lt;"&amp;회계보고_시작일)),"")</f>
        <v/>
      </c>
      <c r="D208" s="227" t="str">
        <f ca="1">IF(LEN($A208)&gt;0,IF(LEFT($A208,1)&lt;&gt;" ",SUMIFS(수입,관,$A208,회계장부!$A:$A,"&gt;="&amp;회계보고_시작일,회계장부!$A:$A,"&lt;="&amp;회계보고_종료일),SUMIFS(수입,항목,TRIM($A208),회계장부!$A:$A,"&gt;="&amp;회계보고_시작일,회계장부!$A:$A,"&lt;="&amp;회계보고_종료일)),"")</f>
        <v/>
      </c>
      <c r="E208" s="235" t="str">
        <f t="shared" ca="1" si="12"/>
        <v/>
      </c>
      <c r="F208" s="216" t="str">
        <f ca="1">IFERROR(INDEX(보고서배열!$G:$G,MATCH(ROW(F208),보고서배열!$F:$F,0),1),IFERROR(INDEX(보고서배열!$I:$I,MATCH(ROW(F208),보고서배열!$H:$H,0),1),""))</f>
        <v/>
      </c>
      <c r="G208" s="232"/>
      <c r="H208" s="233" t="str">
        <f ca="1">IF(LEN($F208)&gt;0,IF(LEFT($F208,1)&lt;&gt;" ",SUMIFS(지출,관,$F208,회계장부!$A:$A,"&lt;"&amp;회계보고_시작일),SUMIFS(지출,항목,TRIM($F208),회계장부!$A:$A,"&lt;"&amp;회계보고_시작일)),"")</f>
        <v/>
      </c>
      <c r="I208" s="233" t="str">
        <f ca="1">IF(LEN($F208)&gt;0,IF(LEFT($F208,1)&lt;&gt;" ",SUMIFS(지출,관,$F208,회계장부!$A:$A,"&gt;="&amp;회계보고_시작일,회계장부!$A:$A,"&lt;="&amp;회계보고_종료일),SUMIFS(지출,항목,TRIM($F208),회계장부!$A:$A,"&gt;="&amp;회계보고_시작일,회계장부!$A:$A,"&lt;="&amp;회계보고_종료일)),"")</f>
        <v/>
      </c>
      <c r="J208" s="236" t="str">
        <f t="shared" ca="1" si="13"/>
        <v/>
      </c>
      <c r="O208" s="1">
        <f t="shared" ca="1" si="11"/>
        <v>0</v>
      </c>
    </row>
    <row r="209" spans="1:15" ht="18" thickBot="1">
      <c r="A209" s="215" t="str">
        <f ca="1">IFERROR(INDEX(보고서배열!$C:$C,MATCH(ROW(A209),보고서배열!$B:$B,0),1),IFERROR(INDEX(보고서배열!$E:$E,MATCH(ROW(A209),보고서배열!$D:$D,0),1),""))</f>
        <v/>
      </c>
      <c r="B209" s="226"/>
      <c r="C209" s="227" t="str">
        <f ca="1">IF(LEN($A209)&gt;0,IF(LEFT($A209,1)&lt;&gt;" ",SUMIFS(수입,관,$A209,회계장부!$A:$A,"&lt;"&amp;회계보고_시작일),SUMIFS(수입,항목,TRIM($A209),회계장부!$A:$A,"&lt;"&amp;회계보고_시작일)),"")</f>
        <v/>
      </c>
      <c r="D209" s="227" t="str">
        <f ca="1">IF(LEN($A209)&gt;0,IF(LEFT($A209,1)&lt;&gt;" ",SUMIFS(수입,관,$A209,회계장부!$A:$A,"&gt;="&amp;회계보고_시작일,회계장부!$A:$A,"&lt;="&amp;회계보고_종료일),SUMIFS(수입,항목,TRIM($A209),회계장부!$A:$A,"&gt;="&amp;회계보고_시작일,회계장부!$A:$A,"&lt;="&amp;회계보고_종료일)),"")</f>
        <v/>
      </c>
      <c r="E209" s="235" t="str">
        <f t="shared" ca="1" si="12"/>
        <v/>
      </c>
      <c r="F209" s="216" t="str">
        <f ca="1">IFERROR(INDEX(보고서배열!$G:$G,MATCH(ROW(F209),보고서배열!$F:$F,0),1),IFERROR(INDEX(보고서배열!$I:$I,MATCH(ROW(F209),보고서배열!$H:$H,0),1),""))</f>
        <v/>
      </c>
      <c r="G209" s="232"/>
      <c r="H209" s="233" t="str">
        <f ca="1">IF(LEN($F209)&gt;0,IF(LEFT($F209,1)&lt;&gt;" ",SUMIFS(지출,관,$F209,회계장부!$A:$A,"&lt;"&amp;회계보고_시작일),SUMIFS(지출,항목,TRIM($F209),회계장부!$A:$A,"&lt;"&amp;회계보고_시작일)),"")</f>
        <v/>
      </c>
      <c r="I209" s="233" t="str">
        <f ca="1">IF(LEN($F209)&gt;0,IF(LEFT($F209,1)&lt;&gt;" ",SUMIFS(지출,관,$F209,회계장부!$A:$A,"&gt;="&amp;회계보고_시작일,회계장부!$A:$A,"&lt;="&amp;회계보고_종료일),SUMIFS(지출,항목,TRIM($F209),회계장부!$A:$A,"&gt;="&amp;회계보고_시작일,회계장부!$A:$A,"&lt;="&amp;회계보고_종료일)),"")</f>
        <v/>
      </c>
      <c r="J209" s="236" t="str">
        <f t="shared" ca="1" si="13"/>
        <v/>
      </c>
      <c r="O209" s="1">
        <f t="shared" ca="1" si="11"/>
        <v>0</v>
      </c>
    </row>
    <row r="210" spans="1:15" ht="18" thickBot="1">
      <c r="A210" s="215" t="str">
        <f ca="1">IFERROR(INDEX(보고서배열!$C:$C,MATCH(ROW(A210),보고서배열!$B:$B,0),1),IFERROR(INDEX(보고서배열!$E:$E,MATCH(ROW(A210),보고서배열!$D:$D,0),1),""))</f>
        <v/>
      </c>
      <c r="B210" s="226"/>
      <c r="C210" s="227" t="str">
        <f ca="1">IF(LEN($A210)&gt;0,IF(LEFT($A210,1)&lt;&gt;" ",SUMIFS(수입,관,$A210,회계장부!$A:$A,"&lt;"&amp;회계보고_시작일),SUMIFS(수입,항목,TRIM($A210),회계장부!$A:$A,"&lt;"&amp;회계보고_시작일)),"")</f>
        <v/>
      </c>
      <c r="D210" s="227" t="str">
        <f ca="1">IF(LEN($A210)&gt;0,IF(LEFT($A210,1)&lt;&gt;" ",SUMIFS(수입,관,$A210,회계장부!$A:$A,"&gt;="&amp;회계보고_시작일,회계장부!$A:$A,"&lt;="&amp;회계보고_종료일),SUMIFS(수입,항목,TRIM($A210),회계장부!$A:$A,"&gt;="&amp;회계보고_시작일,회계장부!$A:$A,"&lt;="&amp;회계보고_종료일)),"")</f>
        <v/>
      </c>
      <c r="E210" s="235" t="str">
        <f t="shared" ca="1" si="12"/>
        <v/>
      </c>
      <c r="F210" s="216" t="str">
        <f ca="1">IFERROR(INDEX(보고서배열!$G:$G,MATCH(ROW(F210),보고서배열!$F:$F,0),1),IFERROR(INDEX(보고서배열!$I:$I,MATCH(ROW(F210),보고서배열!$H:$H,0),1),""))</f>
        <v/>
      </c>
      <c r="G210" s="232"/>
      <c r="H210" s="233" t="str">
        <f ca="1">IF(LEN($F210)&gt;0,IF(LEFT($F210,1)&lt;&gt;" ",SUMIFS(지출,관,$F210,회계장부!$A:$A,"&lt;"&amp;회계보고_시작일),SUMIFS(지출,항목,TRIM($F210),회계장부!$A:$A,"&lt;"&amp;회계보고_시작일)),"")</f>
        <v/>
      </c>
      <c r="I210" s="233" t="str">
        <f ca="1">IF(LEN($F210)&gt;0,IF(LEFT($F210,1)&lt;&gt;" ",SUMIFS(지출,관,$F210,회계장부!$A:$A,"&gt;="&amp;회계보고_시작일,회계장부!$A:$A,"&lt;="&amp;회계보고_종료일),SUMIFS(지출,항목,TRIM($F210),회계장부!$A:$A,"&gt;="&amp;회계보고_시작일,회계장부!$A:$A,"&lt;="&amp;회계보고_종료일)),"")</f>
        <v/>
      </c>
      <c r="J210" s="236" t="str">
        <f t="shared" ca="1" si="13"/>
        <v/>
      </c>
      <c r="O210" s="1">
        <f t="shared" ca="1" si="11"/>
        <v>0</v>
      </c>
    </row>
    <row r="211" spans="1:15" ht="18" thickBot="1">
      <c r="A211" s="215" t="str">
        <f ca="1">IFERROR(INDEX(보고서배열!$C:$C,MATCH(ROW(A211),보고서배열!$B:$B,0),1),IFERROR(INDEX(보고서배열!$E:$E,MATCH(ROW(A211),보고서배열!$D:$D,0),1),""))</f>
        <v/>
      </c>
      <c r="B211" s="226"/>
      <c r="C211" s="227" t="str">
        <f ca="1">IF(LEN($A211)&gt;0,IF(LEFT($A211,1)&lt;&gt;" ",SUMIFS(수입,관,$A211,회계장부!$A:$A,"&lt;"&amp;회계보고_시작일),SUMIFS(수입,항목,TRIM($A211),회계장부!$A:$A,"&lt;"&amp;회계보고_시작일)),"")</f>
        <v/>
      </c>
      <c r="D211" s="227" t="str">
        <f ca="1">IF(LEN($A211)&gt;0,IF(LEFT($A211,1)&lt;&gt;" ",SUMIFS(수입,관,$A211,회계장부!$A:$A,"&gt;="&amp;회계보고_시작일,회계장부!$A:$A,"&lt;="&amp;회계보고_종료일),SUMIFS(수입,항목,TRIM($A211),회계장부!$A:$A,"&gt;="&amp;회계보고_시작일,회계장부!$A:$A,"&lt;="&amp;회계보고_종료일)),"")</f>
        <v/>
      </c>
      <c r="E211" s="235" t="str">
        <f t="shared" ca="1" si="12"/>
        <v/>
      </c>
      <c r="F211" s="216" t="str">
        <f ca="1">IFERROR(INDEX(보고서배열!$G:$G,MATCH(ROW(F211),보고서배열!$F:$F,0),1),IFERROR(INDEX(보고서배열!$I:$I,MATCH(ROW(F211),보고서배열!$H:$H,0),1),""))</f>
        <v/>
      </c>
      <c r="G211" s="232"/>
      <c r="H211" s="233" t="str">
        <f ca="1">IF(LEN($F211)&gt;0,IF(LEFT($F211,1)&lt;&gt;" ",SUMIFS(지출,관,$F211,회계장부!$A:$A,"&lt;"&amp;회계보고_시작일),SUMIFS(지출,항목,TRIM($F211),회계장부!$A:$A,"&lt;"&amp;회계보고_시작일)),"")</f>
        <v/>
      </c>
      <c r="I211" s="233" t="str">
        <f ca="1">IF(LEN($F211)&gt;0,IF(LEFT($F211,1)&lt;&gt;" ",SUMIFS(지출,관,$F211,회계장부!$A:$A,"&gt;="&amp;회계보고_시작일,회계장부!$A:$A,"&lt;="&amp;회계보고_종료일),SUMIFS(지출,항목,TRIM($F211),회계장부!$A:$A,"&gt;="&amp;회계보고_시작일,회계장부!$A:$A,"&lt;="&amp;회계보고_종료일)),"")</f>
        <v/>
      </c>
      <c r="J211" s="236" t="str">
        <f t="shared" ca="1" si="13"/>
        <v/>
      </c>
      <c r="O211" s="1">
        <f t="shared" ca="1" si="11"/>
        <v>0</v>
      </c>
    </row>
    <row r="212" spans="1:15" ht="18" thickBot="1">
      <c r="A212" s="215" t="str">
        <f ca="1">IFERROR(INDEX(보고서배열!$C:$C,MATCH(ROW(A212),보고서배열!$B:$B,0),1),IFERROR(INDEX(보고서배열!$E:$E,MATCH(ROW(A212),보고서배열!$D:$D,0),1),""))</f>
        <v/>
      </c>
      <c r="B212" s="226"/>
      <c r="C212" s="227" t="str">
        <f ca="1">IF(LEN($A212)&gt;0,IF(LEFT($A212,1)&lt;&gt;" ",SUMIFS(수입,관,$A212,회계장부!$A:$A,"&lt;"&amp;회계보고_시작일),SUMIFS(수입,항목,TRIM($A212),회계장부!$A:$A,"&lt;"&amp;회계보고_시작일)),"")</f>
        <v/>
      </c>
      <c r="D212" s="227" t="str">
        <f ca="1">IF(LEN($A212)&gt;0,IF(LEFT($A212,1)&lt;&gt;" ",SUMIFS(수입,관,$A212,회계장부!$A:$A,"&gt;="&amp;회계보고_시작일,회계장부!$A:$A,"&lt;="&amp;회계보고_종료일),SUMIFS(수입,항목,TRIM($A212),회계장부!$A:$A,"&gt;="&amp;회계보고_시작일,회계장부!$A:$A,"&lt;="&amp;회계보고_종료일)),"")</f>
        <v/>
      </c>
      <c r="E212" s="235" t="str">
        <f t="shared" ca="1" si="12"/>
        <v/>
      </c>
      <c r="F212" s="216" t="str">
        <f ca="1">IFERROR(INDEX(보고서배열!$G:$G,MATCH(ROW(F212),보고서배열!$F:$F,0),1),IFERROR(INDEX(보고서배열!$I:$I,MATCH(ROW(F212),보고서배열!$H:$H,0),1),""))</f>
        <v/>
      </c>
      <c r="G212" s="232"/>
      <c r="H212" s="233" t="str">
        <f ca="1">IF(LEN($F212)&gt;0,IF(LEFT($F212,1)&lt;&gt;" ",SUMIFS(지출,관,$F212,회계장부!$A:$A,"&lt;"&amp;회계보고_시작일),SUMIFS(지출,항목,TRIM($F212),회계장부!$A:$A,"&lt;"&amp;회계보고_시작일)),"")</f>
        <v/>
      </c>
      <c r="I212" s="233" t="str">
        <f ca="1">IF(LEN($F212)&gt;0,IF(LEFT($F212,1)&lt;&gt;" ",SUMIFS(지출,관,$F212,회계장부!$A:$A,"&gt;="&amp;회계보고_시작일,회계장부!$A:$A,"&lt;="&amp;회계보고_종료일),SUMIFS(지출,항목,TRIM($F212),회계장부!$A:$A,"&gt;="&amp;회계보고_시작일,회계장부!$A:$A,"&lt;="&amp;회계보고_종료일)),"")</f>
        <v/>
      </c>
      <c r="J212" s="236" t="str">
        <f t="shared" ca="1" si="13"/>
        <v/>
      </c>
      <c r="O212" s="1">
        <f t="shared" ca="1" si="11"/>
        <v>0</v>
      </c>
    </row>
    <row r="213" spans="1:15" ht="18" thickBot="1">
      <c r="A213" s="215" t="str">
        <f ca="1">IFERROR(INDEX(보고서배열!$C:$C,MATCH(ROW(A213),보고서배열!$B:$B,0),1),IFERROR(INDEX(보고서배열!$E:$E,MATCH(ROW(A213),보고서배열!$D:$D,0),1),""))</f>
        <v/>
      </c>
      <c r="B213" s="226"/>
      <c r="C213" s="227" t="str">
        <f ca="1">IF(LEN($A213)&gt;0,IF(LEFT($A213,1)&lt;&gt;" ",SUMIFS(수입,관,$A213,회계장부!$A:$A,"&lt;"&amp;회계보고_시작일),SUMIFS(수입,항목,TRIM($A213),회계장부!$A:$A,"&lt;"&amp;회계보고_시작일)),"")</f>
        <v/>
      </c>
      <c r="D213" s="227" t="str">
        <f ca="1">IF(LEN($A213)&gt;0,IF(LEFT($A213,1)&lt;&gt;" ",SUMIFS(수입,관,$A213,회계장부!$A:$A,"&gt;="&amp;회계보고_시작일,회계장부!$A:$A,"&lt;="&amp;회계보고_종료일),SUMIFS(수입,항목,TRIM($A213),회계장부!$A:$A,"&gt;="&amp;회계보고_시작일,회계장부!$A:$A,"&lt;="&amp;회계보고_종료일)),"")</f>
        <v/>
      </c>
      <c r="E213" s="235" t="str">
        <f t="shared" ca="1" si="12"/>
        <v/>
      </c>
      <c r="F213" s="216" t="str">
        <f ca="1">IFERROR(INDEX(보고서배열!$G:$G,MATCH(ROW(F213),보고서배열!$F:$F,0),1),IFERROR(INDEX(보고서배열!$I:$I,MATCH(ROW(F213),보고서배열!$H:$H,0),1),""))</f>
        <v/>
      </c>
      <c r="G213" s="232"/>
      <c r="H213" s="233" t="str">
        <f ca="1">IF(LEN($F213)&gt;0,IF(LEFT($F213,1)&lt;&gt;" ",SUMIFS(지출,관,$F213,회계장부!$A:$A,"&lt;"&amp;회계보고_시작일),SUMIFS(지출,항목,TRIM($F213),회계장부!$A:$A,"&lt;"&amp;회계보고_시작일)),"")</f>
        <v/>
      </c>
      <c r="I213" s="233" t="str">
        <f ca="1">IF(LEN($F213)&gt;0,IF(LEFT($F213,1)&lt;&gt;" ",SUMIFS(지출,관,$F213,회계장부!$A:$A,"&gt;="&amp;회계보고_시작일,회계장부!$A:$A,"&lt;="&amp;회계보고_종료일),SUMIFS(지출,항목,TRIM($F213),회계장부!$A:$A,"&gt;="&amp;회계보고_시작일,회계장부!$A:$A,"&lt;="&amp;회계보고_종료일)),"")</f>
        <v/>
      </c>
      <c r="J213" s="236" t="str">
        <f t="shared" ca="1" si="13"/>
        <v/>
      </c>
      <c r="O213" s="1">
        <f t="shared" ca="1" si="11"/>
        <v>0</v>
      </c>
    </row>
    <row r="214" spans="1:15" ht="18" thickBot="1">
      <c r="A214" s="215" t="str">
        <f ca="1">IFERROR(INDEX(보고서배열!$C:$C,MATCH(ROW(A214),보고서배열!$B:$B,0),1),IFERROR(INDEX(보고서배열!$E:$E,MATCH(ROW(A214),보고서배열!$D:$D,0),1),""))</f>
        <v/>
      </c>
      <c r="B214" s="226"/>
      <c r="C214" s="227" t="str">
        <f ca="1">IF(LEN($A214)&gt;0,IF(LEFT($A214,1)&lt;&gt;" ",SUMIFS(수입,관,$A214,회계장부!$A:$A,"&lt;"&amp;회계보고_시작일),SUMIFS(수입,항목,TRIM($A214),회계장부!$A:$A,"&lt;"&amp;회계보고_시작일)),"")</f>
        <v/>
      </c>
      <c r="D214" s="227" t="str">
        <f ca="1">IF(LEN($A214)&gt;0,IF(LEFT($A214,1)&lt;&gt;" ",SUMIFS(수입,관,$A214,회계장부!$A:$A,"&gt;="&amp;회계보고_시작일,회계장부!$A:$A,"&lt;="&amp;회계보고_종료일),SUMIFS(수입,항목,TRIM($A214),회계장부!$A:$A,"&gt;="&amp;회계보고_시작일,회계장부!$A:$A,"&lt;="&amp;회계보고_종료일)),"")</f>
        <v/>
      </c>
      <c r="E214" s="235" t="str">
        <f t="shared" ca="1" si="12"/>
        <v/>
      </c>
      <c r="F214" s="216" t="str">
        <f ca="1">IFERROR(INDEX(보고서배열!$G:$G,MATCH(ROW(F214),보고서배열!$F:$F,0),1),IFERROR(INDEX(보고서배열!$I:$I,MATCH(ROW(F214),보고서배열!$H:$H,0),1),""))</f>
        <v/>
      </c>
      <c r="G214" s="232"/>
      <c r="H214" s="233" t="str">
        <f ca="1">IF(LEN($F214)&gt;0,IF(LEFT($F214,1)&lt;&gt;" ",SUMIFS(지출,관,$F214,회계장부!$A:$A,"&lt;"&amp;회계보고_시작일),SUMIFS(지출,항목,TRIM($F214),회계장부!$A:$A,"&lt;"&amp;회계보고_시작일)),"")</f>
        <v/>
      </c>
      <c r="I214" s="233" t="str">
        <f ca="1">IF(LEN($F214)&gt;0,IF(LEFT($F214,1)&lt;&gt;" ",SUMIFS(지출,관,$F214,회계장부!$A:$A,"&gt;="&amp;회계보고_시작일,회계장부!$A:$A,"&lt;="&amp;회계보고_종료일),SUMIFS(지출,항목,TRIM($F214),회계장부!$A:$A,"&gt;="&amp;회계보고_시작일,회계장부!$A:$A,"&lt;="&amp;회계보고_종료일)),"")</f>
        <v/>
      </c>
      <c r="J214" s="236" t="str">
        <f t="shared" ca="1" si="13"/>
        <v/>
      </c>
      <c r="O214" s="1">
        <f t="shared" ca="1" si="11"/>
        <v>0</v>
      </c>
    </row>
    <row r="215" spans="1:15" ht="18" thickBot="1">
      <c r="A215" s="215" t="str">
        <f ca="1">IFERROR(INDEX(보고서배열!$C:$C,MATCH(ROW(A215),보고서배열!$B:$B,0),1),IFERROR(INDEX(보고서배열!$E:$E,MATCH(ROW(A215),보고서배열!$D:$D,0),1),""))</f>
        <v/>
      </c>
      <c r="B215" s="226"/>
      <c r="C215" s="227" t="str">
        <f ca="1">IF(LEN($A215)&gt;0,IF(LEFT($A215,1)&lt;&gt;" ",SUMIFS(수입,관,$A215,회계장부!$A:$A,"&lt;"&amp;회계보고_시작일),SUMIFS(수입,항목,TRIM($A215),회계장부!$A:$A,"&lt;"&amp;회계보고_시작일)),"")</f>
        <v/>
      </c>
      <c r="D215" s="227" t="str">
        <f ca="1">IF(LEN($A215)&gt;0,IF(LEFT($A215,1)&lt;&gt;" ",SUMIFS(수입,관,$A215,회계장부!$A:$A,"&gt;="&amp;회계보고_시작일,회계장부!$A:$A,"&lt;="&amp;회계보고_종료일),SUMIFS(수입,항목,TRIM($A215),회계장부!$A:$A,"&gt;="&amp;회계보고_시작일,회계장부!$A:$A,"&lt;="&amp;회계보고_종료일)),"")</f>
        <v/>
      </c>
      <c r="E215" s="235" t="str">
        <f t="shared" ca="1" si="12"/>
        <v/>
      </c>
      <c r="F215" s="216" t="str">
        <f ca="1">IFERROR(INDEX(보고서배열!$G:$G,MATCH(ROW(F215),보고서배열!$F:$F,0),1),IFERROR(INDEX(보고서배열!$I:$I,MATCH(ROW(F215),보고서배열!$H:$H,0),1),""))</f>
        <v/>
      </c>
      <c r="G215" s="232"/>
      <c r="H215" s="233" t="str">
        <f ca="1">IF(LEN($F215)&gt;0,IF(LEFT($F215,1)&lt;&gt;" ",SUMIFS(지출,관,$F215,회계장부!$A:$A,"&lt;"&amp;회계보고_시작일),SUMIFS(지출,항목,TRIM($F215),회계장부!$A:$A,"&lt;"&amp;회계보고_시작일)),"")</f>
        <v/>
      </c>
      <c r="I215" s="233" t="str">
        <f ca="1">IF(LEN($F215)&gt;0,IF(LEFT($F215,1)&lt;&gt;" ",SUMIFS(지출,관,$F215,회계장부!$A:$A,"&gt;="&amp;회계보고_시작일,회계장부!$A:$A,"&lt;="&amp;회계보고_종료일),SUMIFS(지출,항목,TRIM($F215),회계장부!$A:$A,"&gt;="&amp;회계보고_시작일,회계장부!$A:$A,"&lt;="&amp;회계보고_종료일)),"")</f>
        <v/>
      </c>
      <c r="J215" s="236" t="str">
        <f t="shared" ca="1" si="13"/>
        <v/>
      </c>
      <c r="O215" s="1">
        <f t="shared" ca="1" si="11"/>
        <v>0</v>
      </c>
    </row>
    <row r="216" spans="1:15" ht="18" thickBot="1">
      <c r="A216" s="215" t="str">
        <f ca="1">IFERROR(INDEX(보고서배열!$C:$C,MATCH(ROW(A216),보고서배열!$B:$B,0),1),IFERROR(INDEX(보고서배열!$E:$E,MATCH(ROW(A216),보고서배열!$D:$D,0),1),""))</f>
        <v/>
      </c>
      <c r="B216" s="226"/>
      <c r="C216" s="227" t="str">
        <f ca="1">IF(LEN($A216)&gt;0,IF(LEFT($A216,1)&lt;&gt;" ",SUMIFS(수입,관,$A216,회계장부!$A:$A,"&lt;"&amp;회계보고_시작일),SUMIFS(수입,항목,TRIM($A216),회계장부!$A:$A,"&lt;"&amp;회계보고_시작일)),"")</f>
        <v/>
      </c>
      <c r="D216" s="227" t="str">
        <f ca="1">IF(LEN($A216)&gt;0,IF(LEFT($A216,1)&lt;&gt;" ",SUMIFS(수입,관,$A216,회계장부!$A:$A,"&gt;="&amp;회계보고_시작일,회계장부!$A:$A,"&lt;="&amp;회계보고_종료일),SUMIFS(수입,항목,TRIM($A216),회계장부!$A:$A,"&gt;="&amp;회계보고_시작일,회계장부!$A:$A,"&lt;="&amp;회계보고_종료일)),"")</f>
        <v/>
      </c>
      <c r="E216" s="235" t="str">
        <f t="shared" ca="1" si="12"/>
        <v/>
      </c>
      <c r="F216" s="216" t="str">
        <f ca="1">IFERROR(INDEX(보고서배열!$G:$G,MATCH(ROW(F216),보고서배열!$F:$F,0),1),IFERROR(INDEX(보고서배열!$I:$I,MATCH(ROW(F216),보고서배열!$H:$H,0),1),""))</f>
        <v/>
      </c>
      <c r="G216" s="232"/>
      <c r="H216" s="233" t="str">
        <f ca="1">IF(LEN($F216)&gt;0,IF(LEFT($F216,1)&lt;&gt;" ",SUMIFS(지출,관,$F216,회계장부!$A:$A,"&lt;"&amp;회계보고_시작일),SUMIFS(지출,항목,TRIM($F216),회계장부!$A:$A,"&lt;"&amp;회계보고_시작일)),"")</f>
        <v/>
      </c>
      <c r="I216" s="233" t="str">
        <f ca="1">IF(LEN($F216)&gt;0,IF(LEFT($F216,1)&lt;&gt;" ",SUMIFS(지출,관,$F216,회계장부!$A:$A,"&gt;="&amp;회계보고_시작일,회계장부!$A:$A,"&lt;="&amp;회계보고_종료일),SUMIFS(지출,항목,TRIM($F216),회계장부!$A:$A,"&gt;="&amp;회계보고_시작일,회계장부!$A:$A,"&lt;="&amp;회계보고_종료일)),"")</f>
        <v/>
      </c>
      <c r="J216" s="236" t="str">
        <f t="shared" ca="1" si="13"/>
        <v/>
      </c>
      <c r="O216" s="1">
        <f t="shared" ca="1" si="11"/>
        <v>0</v>
      </c>
    </row>
    <row r="217" spans="1:15" ht="18" thickBot="1">
      <c r="A217" s="215" t="str">
        <f ca="1">IFERROR(INDEX(보고서배열!$C:$C,MATCH(ROW(A217),보고서배열!$B:$B,0),1),IFERROR(INDEX(보고서배열!$E:$E,MATCH(ROW(A217),보고서배열!$D:$D,0),1),""))</f>
        <v/>
      </c>
      <c r="B217" s="226"/>
      <c r="C217" s="227" t="str">
        <f ca="1">IF(LEN($A217)&gt;0,IF(LEFT($A217,1)&lt;&gt;" ",SUMIFS(수입,관,$A217,회계장부!$A:$A,"&lt;"&amp;회계보고_시작일),SUMIFS(수입,항목,TRIM($A217),회계장부!$A:$A,"&lt;"&amp;회계보고_시작일)),"")</f>
        <v/>
      </c>
      <c r="D217" s="227" t="str">
        <f ca="1">IF(LEN($A217)&gt;0,IF(LEFT($A217,1)&lt;&gt;" ",SUMIFS(수입,관,$A217,회계장부!$A:$A,"&gt;="&amp;회계보고_시작일,회계장부!$A:$A,"&lt;="&amp;회계보고_종료일),SUMIFS(수입,항목,TRIM($A217),회계장부!$A:$A,"&gt;="&amp;회계보고_시작일,회계장부!$A:$A,"&lt;="&amp;회계보고_종료일)),"")</f>
        <v/>
      </c>
      <c r="E217" s="235" t="str">
        <f t="shared" ca="1" si="12"/>
        <v/>
      </c>
      <c r="F217" s="216" t="str">
        <f ca="1">IFERROR(INDEX(보고서배열!$G:$G,MATCH(ROW(F217),보고서배열!$F:$F,0),1),IFERROR(INDEX(보고서배열!$I:$I,MATCH(ROW(F217),보고서배열!$H:$H,0),1),""))</f>
        <v/>
      </c>
      <c r="G217" s="232"/>
      <c r="H217" s="233" t="str">
        <f ca="1">IF(LEN($F217)&gt;0,IF(LEFT($F217,1)&lt;&gt;" ",SUMIFS(지출,관,$F217,회계장부!$A:$A,"&lt;"&amp;회계보고_시작일),SUMIFS(지출,항목,TRIM($F217),회계장부!$A:$A,"&lt;"&amp;회계보고_시작일)),"")</f>
        <v/>
      </c>
      <c r="I217" s="233" t="str">
        <f ca="1">IF(LEN($F217)&gt;0,IF(LEFT($F217,1)&lt;&gt;" ",SUMIFS(지출,관,$F217,회계장부!$A:$A,"&gt;="&amp;회계보고_시작일,회계장부!$A:$A,"&lt;="&amp;회계보고_종료일),SUMIFS(지출,항목,TRIM($F217),회계장부!$A:$A,"&gt;="&amp;회계보고_시작일,회계장부!$A:$A,"&lt;="&amp;회계보고_종료일)),"")</f>
        <v/>
      </c>
      <c r="J217" s="236" t="str">
        <f t="shared" ca="1" si="13"/>
        <v/>
      </c>
      <c r="O217" s="1">
        <f t="shared" ca="1" si="11"/>
        <v>0</v>
      </c>
    </row>
    <row r="218" spans="1:15" ht="18" thickBot="1">
      <c r="A218" s="215" t="str">
        <f ca="1">IFERROR(INDEX(보고서배열!$C:$C,MATCH(ROW(A218),보고서배열!$B:$B,0),1),IFERROR(INDEX(보고서배열!$E:$E,MATCH(ROW(A218),보고서배열!$D:$D,0),1),""))</f>
        <v/>
      </c>
      <c r="B218" s="226"/>
      <c r="C218" s="227" t="str">
        <f ca="1">IF(LEN($A218)&gt;0,IF(LEFT($A218,1)&lt;&gt;" ",SUMIFS(수입,관,$A218,회계장부!$A:$A,"&lt;"&amp;회계보고_시작일),SUMIFS(수입,항목,TRIM($A218),회계장부!$A:$A,"&lt;"&amp;회계보고_시작일)),"")</f>
        <v/>
      </c>
      <c r="D218" s="227" t="str">
        <f ca="1">IF(LEN($A218)&gt;0,IF(LEFT($A218,1)&lt;&gt;" ",SUMIFS(수입,관,$A218,회계장부!$A:$A,"&gt;="&amp;회계보고_시작일,회계장부!$A:$A,"&lt;="&amp;회계보고_종료일),SUMIFS(수입,항목,TRIM($A218),회계장부!$A:$A,"&gt;="&amp;회계보고_시작일,회계장부!$A:$A,"&lt;="&amp;회계보고_종료일)),"")</f>
        <v/>
      </c>
      <c r="E218" s="235" t="str">
        <f t="shared" ca="1" si="12"/>
        <v/>
      </c>
      <c r="F218" s="216" t="str">
        <f ca="1">IFERROR(INDEX(보고서배열!$G:$G,MATCH(ROW(F218),보고서배열!$F:$F,0),1),IFERROR(INDEX(보고서배열!$I:$I,MATCH(ROW(F218),보고서배열!$H:$H,0),1),""))</f>
        <v/>
      </c>
      <c r="G218" s="232"/>
      <c r="H218" s="233" t="str">
        <f ca="1">IF(LEN($F218)&gt;0,IF(LEFT($F218,1)&lt;&gt;" ",SUMIFS(지출,관,$F218,회계장부!$A:$A,"&lt;"&amp;회계보고_시작일),SUMIFS(지출,항목,TRIM($F218),회계장부!$A:$A,"&lt;"&amp;회계보고_시작일)),"")</f>
        <v/>
      </c>
      <c r="I218" s="233" t="str">
        <f ca="1">IF(LEN($F218)&gt;0,IF(LEFT($F218,1)&lt;&gt;" ",SUMIFS(지출,관,$F218,회계장부!$A:$A,"&gt;="&amp;회계보고_시작일,회계장부!$A:$A,"&lt;="&amp;회계보고_종료일),SUMIFS(지출,항목,TRIM($F218),회계장부!$A:$A,"&gt;="&amp;회계보고_시작일,회계장부!$A:$A,"&lt;="&amp;회계보고_종료일)),"")</f>
        <v/>
      </c>
      <c r="J218" s="236" t="str">
        <f t="shared" ca="1" si="13"/>
        <v/>
      </c>
      <c r="O218" s="1">
        <f t="shared" ca="1" si="11"/>
        <v>0</v>
      </c>
    </row>
    <row r="219" spans="1:15" ht="18" thickBot="1">
      <c r="A219" s="215" t="str">
        <f ca="1">IFERROR(INDEX(보고서배열!$C:$C,MATCH(ROW(A219),보고서배열!$B:$B,0),1),IFERROR(INDEX(보고서배열!$E:$E,MATCH(ROW(A219),보고서배열!$D:$D,0),1),""))</f>
        <v/>
      </c>
      <c r="B219" s="226"/>
      <c r="C219" s="227" t="str">
        <f ca="1">IF(LEN($A219)&gt;0,IF(LEFT($A219,1)&lt;&gt;" ",SUMIFS(수입,관,$A219,회계장부!$A:$A,"&lt;"&amp;회계보고_시작일),SUMIFS(수입,항목,TRIM($A219),회계장부!$A:$A,"&lt;"&amp;회계보고_시작일)),"")</f>
        <v/>
      </c>
      <c r="D219" s="227" t="str">
        <f ca="1">IF(LEN($A219)&gt;0,IF(LEFT($A219,1)&lt;&gt;" ",SUMIFS(수입,관,$A219,회계장부!$A:$A,"&gt;="&amp;회계보고_시작일,회계장부!$A:$A,"&lt;="&amp;회계보고_종료일),SUMIFS(수입,항목,TRIM($A219),회계장부!$A:$A,"&gt;="&amp;회계보고_시작일,회계장부!$A:$A,"&lt;="&amp;회계보고_종료일)),"")</f>
        <v/>
      </c>
      <c r="E219" s="235" t="str">
        <f t="shared" ca="1" si="12"/>
        <v/>
      </c>
      <c r="F219" s="216" t="str">
        <f ca="1">IFERROR(INDEX(보고서배열!$G:$G,MATCH(ROW(F219),보고서배열!$F:$F,0),1),IFERROR(INDEX(보고서배열!$I:$I,MATCH(ROW(F219),보고서배열!$H:$H,0),1),""))</f>
        <v/>
      </c>
      <c r="G219" s="232"/>
      <c r="H219" s="233" t="str">
        <f ca="1">IF(LEN($F219)&gt;0,IF(LEFT($F219,1)&lt;&gt;" ",SUMIFS(지출,관,$F219,회계장부!$A:$A,"&lt;"&amp;회계보고_시작일),SUMIFS(지출,항목,TRIM($F219),회계장부!$A:$A,"&lt;"&amp;회계보고_시작일)),"")</f>
        <v/>
      </c>
      <c r="I219" s="233" t="str">
        <f ca="1">IF(LEN($F219)&gt;0,IF(LEFT($F219,1)&lt;&gt;" ",SUMIFS(지출,관,$F219,회계장부!$A:$A,"&gt;="&amp;회계보고_시작일,회계장부!$A:$A,"&lt;="&amp;회계보고_종료일),SUMIFS(지출,항목,TRIM($F219),회계장부!$A:$A,"&gt;="&amp;회계보고_시작일,회계장부!$A:$A,"&lt;="&amp;회계보고_종료일)),"")</f>
        <v/>
      </c>
      <c r="J219" s="236" t="str">
        <f t="shared" ca="1" si="13"/>
        <v/>
      </c>
      <c r="O219" s="1">
        <f t="shared" ca="1" si="11"/>
        <v>0</v>
      </c>
    </row>
    <row r="220" spans="1:15" ht="18" thickBot="1">
      <c r="A220" s="215" t="str">
        <f ca="1">IFERROR(INDEX(보고서배열!$C:$C,MATCH(ROW(A220),보고서배열!$B:$B,0),1),IFERROR(INDEX(보고서배열!$E:$E,MATCH(ROW(A220),보고서배열!$D:$D,0),1),""))</f>
        <v/>
      </c>
      <c r="B220" s="226"/>
      <c r="C220" s="227" t="str">
        <f ca="1">IF(LEN($A220)&gt;0,IF(LEFT($A220,1)&lt;&gt;" ",SUMIFS(수입,관,$A220,회계장부!$A:$A,"&lt;"&amp;회계보고_시작일),SUMIFS(수입,항목,TRIM($A220),회계장부!$A:$A,"&lt;"&amp;회계보고_시작일)),"")</f>
        <v/>
      </c>
      <c r="D220" s="227" t="str">
        <f ca="1">IF(LEN($A220)&gt;0,IF(LEFT($A220,1)&lt;&gt;" ",SUMIFS(수입,관,$A220,회계장부!$A:$A,"&gt;="&amp;회계보고_시작일,회계장부!$A:$A,"&lt;="&amp;회계보고_종료일),SUMIFS(수입,항목,TRIM($A220),회계장부!$A:$A,"&gt;="&amp;회계보고_시작일,회계장부!$A:$A,"&lt;="&amp;회계보고_종료일)),"")</f>
        <v/>
      </c>
      <c r="E220" s="235" t="str">
        <f t="shared" ca="1" si="12"/>
        <v/>
      </c>
      <c r="F220" s="216" t="str">
        <f ca="1">IFERROR(INDEX(보고서배열!$G:$G,MATCH(ROW(F220),보고서배열!$F:$F,0),1),IFERROR(INDEX(보고서배열!$I:$I,MATCH(ROW(F220),보고서배열!$H:$H,0),1),""))</f>
        <v/>
      </c>
      <c r="G220" s="232"/>
      <c r="H220" s="233" t="str">
        <f ca="1">IF(LEN($F220)&gt;0,IF(LEFT($F220,1)&lt;&gt;" ",SUMIFS(지출,관,$F220,회계장부!$A:$A,"&lt;"&amp;회계보고_시작일),SUMIFS(지출,항목,TRIM($F220),회계장부!$A:$A,"&lt;"&amp;회계보고_시작일)),"")</f>
        <v/>
      </c>
      <c r="I220" s="233" t="str">
        <f ca="1">IF(LEN($F220)&gt;0,IF(LEFT($F220,1)&lt;&gt;" ",SUMIFS(지출,관,$F220,회계장부!$A:$A,"&gt;="&amp;회계보고_시작일,회계장부!$A:$A,"&lt;="&amp;회계보고_종료일),SUMIFS(지출,항목,TRIM($F220),회계장부!$A:$A,"&gt;="&amp;회계보고_시작일,회계장부!$A:$A,"&lt;="&amp;회계보고_종료일)),"")</f>
        <v/>
      </c>
      <c r="J220" s="236" t="str">
        <f t="shared" ca="1" si="13"/>
        <v/>
      </c>
      <c r="O220" s="1">
        <f t="shared" ca="1" si="11"/>
        <v>0</v>
      </c>
    </row>
    <row r="221" spans="1:15" ht="18" thickBot="1">
      <c r="A221" s="215" t="str">
        <f ca="1">IFERROR(INDEX(보고서배열!$C:$C,MATCH(ROW(A221),보고서배열!$B:$B,0),1),IFERROR(INDEX(보고서배열!$E:$E,MATCH(ROW(A221),보고서배열!$D:$D,0),1),""))</f>
        <v/>
      </c>
      <c r="B221" s="226"/>
      <c r="C221" s="227" t="str">
        <f ca="1">IF(LEN($A221)&gt;0,IF(LEFT($A221,1)&lt;&gt;" ",SUMIFS(수입,관,$A221,회계장부!$A:$A,"&lt;"&amp;회계보고_시작일),SUMIFS(수입,항목,TRIM($A221),회계장부!$A:$A,"&lt;"&amp;회계보고_시작일)),"")</f>
        <v/>
      </c>
      <c r="D221" s="227" t="str">
        <f ca="1">IF(LEN($A221)&gt;0,IF(LEFT($A221,1)&lt;&gt;" ",SUMIFS(수입,관,$A221,회계장부!$A:$A,"&gt;="&amp;회계보고_시작일,회계장부!$A:$A,"&lt;="&amp;회계보고_종료일),SUMIFS(수입,항목,TRIM($A221),회계장부!$A:$A,"&gt;="&amp;회계보고_시작일,회계장부!$A:$A,"&lt;="&amp;회계보고_종료일)),"")</f>
        <v/>
      </c>
      <c r="E221" s="235" t="str">
        <f t="shared" ca="1" si="12"/>
        <v/>
      </c>
      <c r="F221" s="216" t="str">
        <f ca="1">IFERROR(INDEX(보고서배열!$G:$G,MATCH(ROW(F221),보고서배열!$F:$F,0),1),IFERROR(INDEX(보고서배열!$I:$I,MATCH(ROW(F221),보고서배열!$H:$H,0),1),""))</f>
        <v/>
      </c>
      <c r="G221" s="232"/>
      <c r="H221" s="233" t="str">
        <f ca="1">IF(LEN($F221)&gt;0,IF(LEFT($F221,1)&lt;&gt;" ",SUMIFS(지출,관,$F221,회계장부!$A:$A,"&lt;"&amp;회계보고_시작일),SUMIFS(지출,항목,TRIM($F221),회계장부!$A:$A,"&lt;"&amp;회계보고_시작일)),"")</f>
        <v/>
      </c>
      <c r="I221" s="233" t="str">
        <f ca="1">IF(LEN($F221)&gt;0,IF(LEFT($F221,1)&lt;&gt;" ",SUMIFS(지출,관,$F221,회계장부!$A:$A,"&gt;="&amp;회계보고_시작일,회계장부!$A:$A,"&lt;="&amp;회계보고_종료일),SUMIFS(지출,항목,TRIM($F221),회계장부!$A:$A,"&gt;="&amp;회계보고_시작일,회계장부!$A:$A,"&lt;="&amp;회계보고_종료일)),"")</f>
        <v/>
      </c>
      <c r="J221" s="236" t="str">
        <f t="shared" ca="1" si="13"/>
        <v/>
      </c>
      <c r="O221" s="1">
        <f t="shared" ca="1" si="11"/>
        <v>0</v>
      </c>
    </row>
    <row r="222" spans="1:15" ht="18" thickBot="1">
      <c r="A222" s="215" t="str">
        <f ca="1">IFERROR(INDEX(보고서배열!$C:$C,MATCH(ROW(A222),보고서배열!$B:$B,0),1),IFERROR(INDEX(보고서배열!$E:$E,MATCH(ROW(A222),보고서배열!$D:$D,0),1),""))</f>
        <v/>
      </c>
      <c r="B222" s="226"/>
      <c r="C222" s="227" t="str">
        <f ca="1">IF(LEN($A222)&gt;0,IF(LEFT($A222,1)&lt;&gt;" ",SUMIFS(수입,관,$A222,회계장부!$A:$A,"&lt;"&amp;회계보고_시작일),SUMIFS(수입,항목,TRIM($A222),회계장부!$A:$A,"&lt;"&amp;회계보고_시작일)),"")</f>
        <v/>
      </c>
      <c r="D222" s="227" t="str">
        <f ca="1">IF(LEN($A222)&gt;0,IF(LEFT($A222,1)&lt;&gt;" ",SUMIFS(수입,관,$A222,회계장부!$A:$A,"&gt;="&amp;회계보고_시작일,회계장부!$A:$A,"&lt;="&amp;회계보고_종료일),SUMIFS(수입,항목,TRIM($A222),회계장부!$A:$A,"&gt;="&amp;회계보고_시작일,회계장부!$A:$A,"&lt;="&amp;회계보고_종료일)),"")</f>
        <v/>
      </c>
      <c r="E222" s="235" t="str">
        <f t="shared" ca="1" si="12"/>
        <v/>
      </c>
      <c r="F222" s="216" t="str">
        <f ca="1">IFERROR(INDEX(보고서배열!$G:$G,MATCH(ROW(F222),보고서배열!$F:$F,0),1),IFERROR(INDEX(보고서배열!$I:$I,MATCH(ROW(F222),보고서배열!$H:$H,0),1),""))</f>
        <v/>
      </c>
      <c r="G222" s="232"/>
      <c r="H222" s="233" t="str">
        <f ca="1">IF(LEN($F222)&gt;0,IF(LEFT($F222,1)&lt;&gt;" ",SUMIFS(지출,관,$F222,회계장부!$A:$A,"&lt;"&amp;회계보고_시작일),SUMIFS(지출,항목,TRIM($F222),회계장부!$A:$A,"&lt;"&amp;회계보고_시작일)),"")</f>
        <v/>
      </c>
      <c r="I222" s="233" t="str">
        <f ca="1">IF(LEN($F222)&gt;0,IF(LEFT($F222,1)&lt;&gt;" ",SUMIFS(지출,관,$F222,회계장부!$A:$A,"&gt;="&amp;회계보고_시작일,회계장부!$A:$A,"&lt;="&amp;회계보고_종료일),SUMIFS(지출,항목,TRIM($F222),회계장부!$A:$A,"&gt;="&amp;회계보고_시작일,회계장부!$A:$A,"&lt;="&amp;회계보고_종료일)),"")</f>
        <v/>
      </c>
      <c r="J222" s="236" t="str">
        <f t="shared" ca="1" si="13"/>
        <v/>
      </c>
      <c r="O222" s="1">
        <f t="shared" ca="1" si="11"/>
        <v>0</v>
      </c>
    </row>
    <row r="223" spans="1:15" ht="18" thickBot="1">
      <c r="A223" s="215" t="str">
        <f ca="1">IFERROR(INDEX(보고서배열!$C:$C,MATCH(ROW(A223),보고서배열!$B:$B,0),1),IFERROR(INDEX(보고서배열!$E:$E,MATCH(ROW(A223),보고서배열!$D:$D,0),1),""))</f>
        <v/>
      </c>
      <c r="B223" s="226"/>
      <c r="C223" s="227" t="str">
        <f ca="1">IF(LEN($A223)&gt;0,IF(LEFT($A223,1)&lt;&gt;" ",SUMIFS(수입,관,$A223,회계장부!$A:$A,"&lt;"&amp;회계보고_시작일),SUMIFS(수입,항목,TRIM($A223),회계장부!$A:$A,"&lt;"&amp;회계보고_시작일)),"")</f>
        <v/>
      </c>
      <c r="D223" s="227" t="str">
        <f ca="1">IF(LEN($A223)&gt;0,IF(LEFT($A223,1)&lt;&gt;" ",SUMIFS(수입,관,$A223,회계장부!$A:$A,"&gt;="&amp;회계보고_시작일,회계장부!$A:$A,"&lt;="&amp;회계보고_종료일),SUMIFS(수입,항목,TRIM($A223),회계장부!$A:$A,"&gt;="&amp;회계보고_시작일,회계장부!$A:$A,"&lt;="&amp;회계보고_종료일)),"")</f>
        <v/>
      </c>
      <c r="E223" s="235" t="str">
        <f t="shared" ca="1" si="12"/>
        <v/>
      </c>
      <c r="F223" s="216" t="str">
        <f ca="1">IFERROR(INDEX(보고서배열!$G:$G,MATCH(ROW(F223),보고서배열!$F:$F,0),1),IFERROR(INDEX(보고서배열!$I:$I,MATCH(ROW(F223),보고서배열!$H:$H,0),1),""))</f>
        <v/>
      </c>
      <c r="G223" s="232"/>
      <c r="H223" s="233" t="str">
        <f ca="1">IF(LEN($F223)&gt;0,IF(LEFT($F223,1)&lt;&gt;" ",SUMIFS(지출,관,$F223,회계장부!$A:$A,"&lt;"&amp;회계보고_시작일),SUMIFS(지출,항목,TRIM($F223),회계장부!$A:$A,"&lt;"&amp;회계보고_시작일)),"")</f>
        <v/>
      </c>
      <c r="I223" s="233" t="str">
        <f ca="1">IF(LEN($F223)&gt;0,IF(LEFT($F223,1)&lt;&gt;" ",SUMIFS(지출,관,$F223,회계장부!$A:$A,"&gt;="&amp;회계보고_시작일,회계장부!$A:$A,"&lt;="&amp;회계보고_종료일),SUMIFS(지출,항목,TRIM($F223),회계장부!$A:$A,"&gt;="&amp;회계보고_시작일,회계장부!$A:$A,"&lt;="&amp;회계보고_종료일)),"")</f>
        <v/>
      </c>
      <c r="J223" s="236" t="str">
        <f t="shared" ca="1" si="13"/>
        <v/>
      </c>
      <c r="O223" s="1">
        <f t="shared" ca="1" si="11"/>
        <v>0</v>
      </c>
    </row>
    <row r="224" spans="1:15" ht="18" thickBot="1">
      <c r="A224" s="215" t="str">
        <f ca="1">IFERROR(INDEX(보고서배열!$C:$C,MATCH(ROW(A224),보고서배열!$B:$B,0),1),IFERROR(INDEX(보고서배열!$E:$E,MATCH(ROW(A224),보고서배열!$D:$D,0),1),""))</f>
        <v/>
      </c>
      <c r="B224" s="226"/>
      <c r="C224" s="227" t="str">
        <f ca="1">IF(LEN($A224)&gt;0,IF(LEFT($A224,1)&lt;&gt;" ",SUMIFS(수입,관,$A224,회계장부!$A:$A,"&lt;"&amp;회계보고_시작일),SUMIFS(수입,항목,TRIM($A224),회계장부!$A:$A,"&lt;"&amp;회계보고_시작일)),"")</f>
        <v/>
      </c>
      <c r="D224" s="227" t="str">
        <f ca="1">IF(LEN($A224)&gt;0,IF(LEFT($A224,1)&lt;&gt;" ",SUMIFS(수입,관,$A224,회계장부!$A:$A,"&gt;="&amp;회계보고_시작일,회계장부!$A:$A,"&lt;="&amp;회계보고_종료일),SUMIFS(수입,항목,TRIM($A224),회계장부!$A:$A,"&gt;="&amp;회계보고_시작일,회계장부!$A:$A,"&lt;="&amp;회계보고_종료일)),"")</f>
        <v/>
      </c>
      <c r="E224" s="235" t="str">
        <f t="shared" ca="1" si="12"/>
        <v/>
      </c>
      <c r="F224" s="216" t="str">
        <f ca="1">IFERROR(INDEX(보고서배열!$G:$G,MATCH(ROW(F224),보고서배열!$F:$F,0),1),IFERROR(INDEX(보고서배열!$I:$I,MATCH(ROW(F224),보고서배열!$H:$H,0),1),""))</f>
        <v/>
      </c>
      <c r="G224" s="232"/>
      <c r="H224" s="233" t="str">
        <f ca="1">IF(LEN($F224)&gt;0,IF(LEFT($F224,1)&lt;&gt;" ",SUMIFS(지출,관,$F224,회계장부!$A:$A,"&lt;"&amp;회계보고_시작일),SUMIFS(지출,항목,TRIM($F224),회계장부!$A:$A,"&lt;"&amp;회계보고_시작일)),"")</f>
        <v/>
      </c>
      <c r="I224" s="233" t="str">
        <f ca="1">IF(LEN($F224)&gt;0,IF(LEFT($F224,1)&lt;&gt;" ",SUMIFS(지출,관,$F224,회계장부!$A:$A,"&gt;="&amp;회계보고_시작일,회계장부!$A:$A,"&lt;="&amp;회계보고_종료일),SUMIFS(지출,항목,TRIM($F224),회계장부!$A:$A,"&gt;="&amp;회계보고_시작일,회계장부!$A:$A,"&lt;="&amp;회계보고_종료일)),"")</f>
        <v/>
      </c>
      <c r="J224" s="236" t="str">
        <f t="shared" ca="1" si="13"/>
        <v/>
      </c>
      <c r="O224" s="1">
        <f t="shared" ca="1" si="11"/>
        <v>0</v>
      </c>
    </row>
    <row r="225" spans="1:15" ht="18" thickBot="1">
      <c r="A225" s="215" t="str">
        <f ca="1">IFERROR(INDEX(보고서배열!$C:$C,MATCH(ROW(A225),보고서배열!$B:$B,0),1),IFERROR(INDEX(보고서배열!$E:$E,MATCH(ROW(A225),보고서배열!$D:$D,0),1),""))</f>
        <v/>
      </c>
      <c r="B225" s="226"/>
      <c r="C225" s="227" t="str">
        <f ca="1">IF(LEN($A225)&gt;0,IF(LEFT($A225,1)&lt;&gt;" ",SUMIFS(수입,관,$A225,회계장부!$A:$A,"&lt;"&amp;회계보고_시작일),SUMIFS(수입,항목,TRIM($A225),회계장부!$A:$A,"&lt;"&amp;회계보고_시작일)),"")</f>
        <v/>
      </c>
      <c r="D225" s="227" t="str">
        <f ca="1">IF(LEN($A225)&gt;0,IF(LEFT($A225,1)&lt;&gt;" ",SUMIFS(수입,관,$A225,회계장부!$A:$A,"&gt;="&amp;회계보고_시작일,회계장부!$A:$A,"&lt;="&amp;회계보고_종료일),SUMIFS(수입,항목,TRIM($A225),회계장부!$A:$A,"&gt;="&amp;회계보고_시작일,회계장부!$A:$A,"&lt;="&amp;회계보고_종료일)),"")</f>
        <v/>
      </c>
      <c r="E225" s="235" t="str">
        <f t="shared" ca="1" si="12"/>
        <v/>
      </c>
      <c r="F225" s="216" t="str">
        <f ca="1">IFERROR(INDEX(보고서배열!$G:$G,MATCH(ROW(F225),보고서배열!$F:$F,0),1),IFERROR(INDEX(보고서배열!$I:$I,MATCH(ROW(F225),보고서배열!$H:$H,0),1),""))</f>
        <v/>
      </c>
      <c r="G225" s="232"/>
      <c r="H225" s="233" t="str">
        <f ca="1">IF(LEN($F225)&gt;0,IF(LEFT($F225,1)&lt;&gt;" ",SUMIFS(지출,관,$F225,회계장부!$A:$A,"&lt;"&amp;회계보고_시작일),SUMIFS(지출,항목,TRIM($F225),회계장부!$A:$A,"&lt;"&amp;회계보고_시작일)),"")</f>
        <v/>
      </c>
      <c r="I225" s="233" t="str">
        <f ca="1">IF(LEN($F225)&gt;0,IF(LEFT($F225,1)&lt;&gt;" ",SUMIFS(지출,관,$F225,회계장부!$A:$A,"&gt;="&amp;회계보고_시작일,회계장부!$A:$A,"&lt;="&amp;회계보고_종료일),SUMIFS(지출,항목,TRIM($F225),회계장부!$A:$A,"&gt;="&amp;회계보고_시작일,회계장부!$A:$A,"&lt;="&amp;회계보고_종료일)),"")</f>
        <v/>
      </c>
      <c r="J225" s="236" t="str">
        <f t="shared" ca="1" si="13"/>
        <v/>
      </c>
      <c r="O225" s="1">
        <f t="shared" ca="1" si="11"/>
        <v>0</v>
      </c>
    </row>
    <row r="226" spans="1:15" ht="18" thickBot="1">
      <c r="A226" s="215" t="str">
        <f ca="1">IFERROR(INDEX(보고서배열!$C:$C,MATCH(ROW(A226),보고서배열!$B:$B,0),1),IFERROR(INDEX(보고서배열!$E:$E,MATCH(ROW(A226),보고서배열!$D:$D,0),1),""))</f>
        <v/>
      </c>
      <c r="B226" s="226"/>
      <c r="C226" s="227" t="str">
        <f ca="1">IF(LEN($A226)&gt;0,IF(LEFT($A226,1)&lt;&gt;" ",SUMIFS(수입,관,$A226,회계장부!$A:$A,"&lt;"&amp;회계보고_시작일),SUMIFS(수입,항목,TRIM($A226),회계장부!$A:$A,"&lt;"&amp;회계보고_시작일)),"")</f>
        <v/>
      </c>
      <c r="D226" s="227" t="str">
        <f ca="1">IF(LEN($A226)&gt;0,IF(LEFT($A226,1)&lt;&gt;" ",SUMIFS(수입,관,$A226,회계장부!$A:$A,"&gt;="&amp;회계보고_시작일,회계장부!$A:$A,"&lt;="&amp;회계보고_종료일),SUMIFS(수입,항목,TRIM($A226),회계장부!$A:$A,"&gt;="&amp;회계보고_시작일,회계장부!$A:$A,"&lt;="&amp;회계보고_종료일)),"")</f>
        <v/>
      </c>
      <c r="E226" s="235" t="str">
        <f t="shared" ca="1" si="12"/>
        <v/>
      </c>
      <c r="F226" s="216" t="str">
        <f ca="1">IFERROR(INDEX(보고서배열!$G:$G,MATCH(ROW(F226),보고서배열!$F:$F,0),1),IFERROR(INDEX(보고서배열!$I:$I,MATCH(ROW(F226),보고서배열!$H:$H,0),1),""))</f>
        <v/>
      </c>
      <c r="G226" s="232"/>
      <c r="H226" s="233" t="str">
        <f ca="1">IF(LEN($F226)&gt;0,IF(LEFT($F226,1)&lt;&gt;" ",SUMIFS(지출,관,$F226,회계장부!$A:$A,"&lt;"&amp;회계보고_시작일),SUMIFS(지출,항목,TRIM($F226),회계장부!$A:$A,"&lt;"&amp;회계보고_시작일)),"")</f>
        <v/>
      </c>
      <c r="I226" s="233" t="str">
        <f ca="1">IF(LEN($F226)&gt;0,IF(LEFT($F226,1)&lt;&gt;" ",SUMIFS(지출,관,$F226,회계장부!$A:$A,"&gt;="&amp;회계보고_시작일,회계장부!$A:$A,"&lt;="&amp;회계보고_종료일),SUMIFS(지출,항목,TRIM($F226),회계장부!$A:$A,"&gt;="&amp;회계보고_시작일,회계장부!$A:$A,"&lt;="&amp;회계보고_종료일)),"")</f>
        <v/>
      </c>
      <c r="J226" s="236" t="str">
        <f t="shared" ca="1" si="13"/>
        <v/>
      </c>
      <c r="O226" s="1">
        <f t="shared" ca="1" si="11"/>
        <v>0</v>
      </c>
    </row>
    <row r="227" spans="1:15" ht="18" thickBot="1">
      <c r="A227" s="215" t="str">
        <f ca="1">IFERROR(INDEX(보고서배열!$C:$C,MATCH(ROW(A227),보고서배열!$B:$B,0),1),IFERROR(INDEX(보고서배열!$E:$E,MATCH(ROW(A227),보고서배열!$D:$D,0),1),""))</f>
        <v/>
      </c>
      <c r="B227" s="226"/>
      <c r="C227" s="227" t="str">
        <f ca="1">IF(LEN($A227)&gt;0,IF(LEFT($A227,1)&lt;&gt;" ",SUMIFS(수입,관,$A227,회계장부!$A:$A,"&lt;"&amp;회계보고_시작일),SUMIFS(수입,항목,TRIM($A227),회계장부!$A:$A,"&lt;"&amp;회계보고_시작일)),"")</f>
        <v/>
      </c>
      <c r="D227" s="227" t="str">
        <f ca="1">IF(LEN($A227)&gt;0,IF(LEFT($A227,1)&lt;&gt;" ",SUMIFS(수입,관,$A227,회계장부!$A:$A,"&gt;="&amp;회계보고_시작일,회계장부!$A:$A,"&lt;="&amp;회계보고_종료일),SUMIFS(수입,항목,TRIM($A227),회계장부!$A:$A,"&gt;="&amp;회계보고_시작일,회계장부!$A:$A,"&lt;="&amp;회계보고_종료일)),"")</f>
        <v/>
      </c>
      <c r="E227" s="235" t="str">
        <f t="shared" ca="1" si="12"/>
        <v/>
      </c>
      <c r="F227" s="216" t="str">
        <f ca="1">IFERROR(INDEX(보고서배열!$G:$G,MATCH(ROW(F227),보고서배열!$F:$F,0),1),IFERROR(INDEX(보고서배열!$I:$I,MATCH(ROW(F227),보고서배열!$H:$H,0),1),""))</f>
        <v/>
      </c>
      <c r="G227" s="232"/>
      <c r="H227" s="233" t="str">
        <f ca="1">IF(LEN($F227)&gt;0,IF(LEFT($F227,1)&lt;&gt;" ",SUMIFS(지출,관,$F227,회계장부!$A:$A,"&lt;"&amp;회계보고_시작일),SUMIFS(지출,항목,TRIM($F227),회계장부!$A:$A,"&lt;"&amp;회계보고_시작일)),"")</f>
        <v/>
      </c>
      <c r="I227" s="233" t="str">
        <f ca="1">IF(LEN($F227)&gt;0,IF(LEFT($F227,1)&lt;&gt;" ",SUMIFS(지출,관,$F227,회계장부!$A:$A,"&gt;="&amp;회계보고_시작일,회계장부!$A:$A,"&lt;="&amp;회계보고_종료일),SUMIFS(지출,항목,TRIM($F227),회계장부!$A:$A,"&gt;="&amp;회계보고_시작일,회계장부!$A:$A,"&lt;="&amp;회계보고_종료일)),"")</f>
        <v/>
      </c>
      <c r="J227" s="236" t="str">
        <f t="shared" ca="1" si="13"/>
        <v/>
      </c>
      <c r="O227" s="1">
        <f t="shared" ca="1" si="11"/>
        <v>0</v>
      </c>
    </row>
    <row r="228" spans="1:15" ht="18" thickBot="1">
      <c r="A228" s="215" t="str">
        <f ca="1">IFERROR(INDEX(보고서배열!$C:$C,MATCH(ROW(A228),보고서배열!$B:$B,0),1),IFERROR(INDEX(보고서배열!$E:$E,MATCH(ROW(A228),보고서배열!$D:$D,0),1),""))</f>
        <v/>
      </c>
      <c r="B228" s="226"/>
      <c r="C228" s="227" t="str">
        <f ca="1">IF(LEN($A228)&gt;0,IF(LEFT($A228,1)&lt;&gt;" ",SUMIFS(수입,관,$A228,회계장부!$A:$A,"&lt;"&amp;회계보고_시작일),SUMIFS(수입,항목,TRIM($A228),회계장부!$A:$A,"&lt;"&amp;회계보고_시작일)),"")</f>
        <v/>
      </c>
      <c r="D228" s="227" t="str">
        <f ca="1">IF(LEN($A228)&gt;0,IF(LEFT($A228,1)&lt;&gt;" ",SUMIFS(수입,관,$A228,회계장부!$A:$A,"&gt;="&amp;회계보고_시작일,회계장부!$A:$A,"&lt;="&amp;회계보고_종료일),SUMIFS(수입,항목,TRIM($A228),회계장부!$A:$A,"&gt;="&amp;회계보고_시작일,회계장부!$A:$A,"&lt;="&amp;회계보고_종료일)),"")</f>
        <v/>
      </c>
      <c r="E228" s="235" t="str">
        <f t="shared" ca="1" si="12"/>
        <v/>
      </c>
      <c r="F228" s="216" t="str">
        <f ca="1">IFERROR(INDEX(보고서배열!$G:$G,MATCH(ROW(F228),보고서배열!$F:$F,0),1),IFERROR(INDEX(보고서배열!$I:$I,MATCH(ROW(F228),보고서배열!$H:$H,0),1),""))</f>
        <v/>
      </c>
      <c r="G228" s="232"/>
      <c r="H228" s="233" t="str">
        <f ca="1">IF(LEN($F228)&gt;0,IF(LEFT($F228,1)&lt;&gt;" ",SUMIFS(지출,관,$F228,회계장부!$A:$A,"&lt;"&amp;회계보고_시작일),SUMIFS(지출,항목,TRIM($F228),회계장부!$A:$A,"&lt;"&amp;회계보고_시작일)),"")</f>
        <v/>
      </c>
      <c r="I228" s="233" t="str">
        <f ca="1">IF(LEN($F228)&gt;0,IF(LEFT($F228,1)&lt;&gt;" ",SUMIFS(지출,관,$F228,회계장부!$A:$A,"&gt;="&amp;회계보고_시작일,회계장부!$A:$A,"&lt;="&amp;회계보고_종료일),SUMIFS(지출,항목,TRIM($F228),회계장부!$A:$A,"&gt;="&amp;회계보고_시작일,회계장부!$A:$A,"&lt;="&amp;회계보고_종료일)),"")</f>
        <v/>
      </c>
      <c r="J228" s="236" t="str">
        <f t="shared" ca="1" si="13"/>
        <v/>
      </c>
      <c r="O228" s="1">
        <f t="shared" ca="1" si="11"/>
        <v>0</v>
      </c>
    </row>
    <row r="229" spans="1:15" ht="18" thickBot="1">
      <c r="A229" s="215" t="str">
        <f ca="1">IFERROR(INDEX(보고서배열!$C:$C,MATCH(ROW(A229),보고서배열!$B:$B,0),1),IFERROR(INDEX(보고서배열!$E:$E,MATCH(ROW(A229),보고서배열!$D:$D,0),1),""))</f>
        <v/>
      </c>
      <c r="B229" s="226"/>
      <c r="C229" s="227" t="str">
        <f ca="1">IF(LEN($A229)&gt;0,IF(LEFT($A229,1)&lt;&gt;" ",SUMIFS(수입,관,$A229,회계장부!$A:$A,"&lt;"&amp;회계보고_시작일),SUMIFS(수입,항목,TRIM($A229),회계장부!$A:$A,"&lt;"&amp;회계보고_시작일)),"")</f>
        <v/>
      </c>
      <c r="D229" s="227" t="str">
        <f ca="1">IF(LEN($A229)&gt;0,IF(LEFT($A229,1)&lt;&gt;" ",SUMIFS(수입,관,$A229,회계장부!$A:$A,"&gt;="&amp;회계보고_시작일,회계장부!$A:$A,"&lt;="&amp;회계보고_종료일),SUMIFS(수입,항목,TRIM($A229),회계장부!$A:$A,"&gt;="&amp;회계보고_시작일,회계장부!$A:$A,"&lt;="&amp;회계보고_종료일)),"")</f>
        <v/>
      </c>
      <c r="E229" s="235" t="str">
        <f t="shared" ca="1" si="12"/>
        <v/>
      </c>
      <c r="F229" s="216" t="str">
        <f ca="1">IFERROR(INDEX(보고서배열!$G:$G,MATCH(ROW(F229),보고서배열!$F:$F,0),1),IFERROR(INDEX(보고서배열!$I:$I,MATCH(ROW(F229),보고서배열!$H:$H,0),1),""))</f>
        <v/>
      </c>
      <c r="G229" s="232"/>
      <c r="H229" s="233" t="str">
        <f ca="1">IF(LEN($F229)&gt;0,IF(LEFT($F229,1)&lt;&gt;" ",SUMIFS(지출,관,$F229,회계장부!$A:$A,"&lt;"&amp;회계보고_시작일),SUMIFS(지출,항목,TRIM($F229),회계장부!$A:$A,"&lt;"&amp;회계보고_시작일)),"")</f>
        <v/>
      </c>
      <c r="I229" s="233" t="str">
        <f ca="1">IF(LEN($F229)&gt;0,IF(LEFT($F229,1)&lt;&gt;" ",SUMIFS(지출,관,$F229,회계장부!$A:$A,"&gt;="&amp;회계보고_시작일,회계장부!$A:$A,"&lt;="&amp;회계보고_종료일),SUMIFS(지출,항목,TRIM($F229),회계장부!$A:$A,"&gt;="&amp;회계보고_시작일,회계장부!$A:$A,"&lt;="&amp;회계보고_종료일)),"")</f>
        <v/>
      </c>
      <c r="J229" s="236" t="str">
        <f t="shared" ca="1" si="13"/>
        <v/>
      </c>
      <c r="O229" s="1">
        <f t="shared" ca="1" si="11"/>
        <v>0</v>
      </c>
    </row>
    <row r="230" spans="1:15" ht="18" thickBot="1">
      <c r="A230" s="215" t="str">
        <f ca="1">IFERROR(INDEX(보고서배열!$C:$C,MATCH(ROW(A230),보고서배열!$B:$B,0),1),IFERROR(INDEX(보고서배열!$E:$E,MATCH(ROW(A230),보고서배열!$D:$D,0),1),""))</f>
        <v/>
      </c>
      <c r="B230" s="226"/>
      <c r="C230" s="227" t="str">
        <f ca="1">IF(LEN($A230)&gt;0,IF(LEFT($A230,1)&lt;&gt;" ",SUMIFS(수입,관,$A230,회계장부!$A:$A,"&lt;"&amp;회계보고_시작일),SUMIFS(수입,항목,TRIM($A230),회계장부!$A:$A,"&lt;"&amp;회계보고_시작일)),"")</f>
        <v/>
      </c>
      <c r="D230" s="227" t="str">
        <f ca="1">IF(LEN($A230)&gt;0,IF(LEFT($A230,1)&lt;&gt;" ",SUMIFS(수입,관,$A230,회계장부!$A:$A,"&gt;="&amp;회계보고_시작일,회계장부!$A:$A,"&lt;="&amp;회계보고_종료일),SUMIFS(수입,항목,TRIM($A230),회계장부!$A:$A,"&gt;="&amp;회계보고_시작일,회계장부!$A:$A,"&lt;="&amp;회계보고_종료일)),"")</f>
        <v/>
      </c>
      <c r="E230" s="235" t="str">
        <f t="shared" ca="1" si="12"/>
        <v/>
      </c>
      <c r="F230" s="216" t="str">
        <f ca="1">IFERROR(INDEX(보고서배열!$G:$G,MATCH(ROW(F230),보고서배열!$F:$F,0),1),IFERROR(INDEX(보고서배열!$I:$I,MATCH(ROW(F230),보고서배열!$H:$H,0),1),""))</f>
        <v/>
      </c>
      <c r="G230" s="232"/>
      <c r="H230" s="233" t="str">
        <f ca="1">IF(LEN($F230)&gt;0,IF(LEFT($F230,1)&lt;&gt;" ",SUMIFS(지출,관,$F230,회계장부!$A:$A,"&lt;"&amp;회계보고_시작일),SUMIFS(지출,항목,TRIM($F230),회계장부!$A:$A,"&lt;"&amp;회계보고_시작일)),"")</f>
        <v/>
      </c>
      <c r="I230" s="233" t="str">
        <f ca="1">IF(LEN($F230)&gt;0,IF(LEFT($F230,1)&lt;&gt;" ",SUMIFS(지출,관,$F230,회계장부!$A:$A,"&gt;="&amp;회계보고_시작일,회계장부!$A:$A,"&lt;="&amp;회계보고_종료일),SUMIFS(지출,항목,TRIM($F230),회계장부!$A:$A,"&gt;="&amp;회계보고_시작일,회계장부!$A:$A,"&lt;="&amp;회계보고_종료일)),"")</f>
        <v/>
      </c>
      <c r="J230" s="236" t="str">
        <f t="shared" ca="1" si="13"/>
        <v/>
      </c>
      <c r="O230" s="1">
        <f t="shared" ca="1" si="11"/>
        <v>0</v>
      </c>
    </row>
    <row r="231" spans="1:15" ht="18" thickBot="1">
      <c r="A231" s="215" t="str">
        <f ca="1">IFERROR(INDEX(보고서배열!$C:$C,MATCH(ROW(A231),보고서배열!$B:$B,0),1),IFERROR(INDEX(보고서배열!$E:$E,MATCH(ROW(A231),보고서배열!$D:$D,0),1),""))</f>
        <v/>
      </c>
      <c r="B231" s="226"/>
      <c r="C231" s="227" t="str">
        <f ca="1">IF(LEN($A231)&gt;0,IF(LEFT($A231,1)&lt;&gt;" ",SUMIFS(수입,관,$A231,회계장부!$A:$A,"&lt;"&amp;회계보고_시작일),SUMIFS(수입,항목,TRIM($A231),회계장부!$A:$A,"&lt;"&amp;회계보고_시작일)),"")</f>
        <v/>
      </c>
      <c r="D231" s="227" t="str">
        <f ca="1">IF(LEN($A231)&gt;0,IF(LEFT($A231,1)&lt;&gt;" ",SUMIFS(수입,관,$A231,회계장부!$A:$A,"&gt;="&amp;회계보고_시작일,회계장부!$A:$A,"&lt;="&amp;회계보고_종료일),SUMIFS(수입,항목,TRIM($A231),회계장부!$A:$A,"&gt;="&amp;회계보고_시작일,회계장부!$A:$A,"&lt;="&amp;회계보고_종료일)),"")</f>
        <v/>
      </c>
      <c r="E231" s="235" t="str">
        <f t="shared" ca="1" si="12"/>
        <v/>
      </c>
      <c r="F231" s="216" t="str">
        <f ca="1">IFERROR(INDEX(보고서배열!$G:$G,MATCH(ROW(F231),보고서배열!$F:$F,0),1),IFERROR(INDEX(보고서배열!$I:$I,MATCH(ROW(F231),보고서배열!$H:$H,0),1),""))</f>
        <v/>
      </c>
      <c r="G231" s="232"/>
      <c r="H231" s="233" t="str">
        <f ca="1">IF(LEN($F231)&gt;0,IF(LEFT($F231,1)&lt;&gt;" ",SUMIFS(지출,관,$F231,회계장부!$A:$A,"&lt;"&amp;회계보고_시작일),SUMIFS(지출,항목,TRIM($F231),회계장부!$A:$A,"&lt;"&amp;회계보고_시작일)),"")</f>
        <v/>
      </c>
      <c r="I231" s="233" t="str">
        <f ca="1">IF(LEN($F231)&gt;0,IF(LEFT($F231,1)&lt;&gt;" ",SUMIFS(지출,관,$F231,회계장부!$A:$A,"&gt;="&amp;회계보고_시작일,회계장부!$A:$A,"&lt;="&amp;회계보고_종료일),SUMIFS(지출,항목,TRIM($F231),회계장부!$A:$A,"&gt;="&amp;회계보고_시작일,회계장부!$A:$A,"&lt;="&amp;회계보고_종료일)),"")</f>
        <v/>
      </c>
      <c r="J231" s="236" t="str">
        <f t="shared" ca="1" si="13"/>
        <v/>
      </c>
      <c r="O231" s="1">
        <f t="shared" ca="1" si="11"/>
        <v>0</v>
      </c>
    </row>
    <row r="232" spans="1:15" ht="18" thickBot="1">
      <c r="A232" s="215" t="str">
        <f ca="1">IFERROR(INDEX(보고서배열!$C:$C,MATCH(ROW(A232),보고서배열!$B:$B,0),1),IFERROR(INDEX(보고서배열!$E:$E,MATCH(ROW(A232),보고서배열!$D:$D,0),1),""))</f>
        <v/>
      </c>
      <c r="B232" s="226"/>
      <c r="C232" s="227" t="str">
        <f ca="1">IF(LEN($A232)&gt;0,IF(LEFT($A232,1)&lt;&gt;" ",SUMIFS(수입,관,$A232,회계장부!$A:$A,"&lt;"&amp;회계보고_시작일),SUMIFS(수입,항목,TRIM($A232),회계장부!$A:$A,"&lt;"&amp;회계보고_시작일)),"")</f>
        <v/>
      </c>
      <c r="D232" s="227" t="str">
        <f ca="1">IF(LEN($A232)&gt;0,IF(LEFT($A232,1)&lt;&gt;" ",SUMIFS(수입,관,$A232,회계장부!$A:$A,"&gt;="&amp;회계보고_시작일,회계장부!$A:$A,"&lt;="&amp;회계보고_종료일),SUMIFS(수입,항목,TRIM($A232),회계장부!$A:$A,"&gt;="&amp;회계보고_시작일,회계장부!$A:$A,"&lt;="&amp;회계보고_종료일)),"")</f>
        <v/>
      </c>
      <c r="E232" s="235" t="str">
        <f t="shared" ca="1" si="12"/>
        <v/>
      </c>
      <c r="F232" s="216" t="str">
        <f ca="1">IFERROR(INDEX(보고서배열!$G:$G,MATCH(ROW(F232),보고서배열!$F:$F,0),1),IFERROR(INDEX(보고서배열!$I:$I,MATCH(ROW(F232),보고서배열!$H:$H,0),1),""))</f>
        <v/>
      </c>
      <c r="G232" s="232"/>
      <c r="H232" s="233" t="str">
        <f ca="1">IF(LEN($F232)&gt;0,IF(LEFT($F232,1)&lt;&gt;" ",SUMIFS(지출,관,$F232,회계장부!$A:$A,"&lt;"&amp;회계보고_시작일),SUMIFS(지출,항목,TRIM($F232),회계장부!$A:$A,"&lt;"&amp;회계보고_시작일)),"")</f>
        <v/>
      </c>
      <c r="I232" s="233" t="str">
        <f ca="1">IF(LEN($F232)&gt;0,IF(LEFT($F232,1)&lt;&gt;" ",SUMIFS(지출,관,$F232,회계장부!$A:$A,"&gt;="&amp;회계보고_시작일,회계장부!$A:$A,"&lt;="&amp;회계보고_종료일),SUMIFS(지출,항목,TRIM($F232),회계장부!$A:$A,"&gt;="&amp;회계보고_시작일,회계장부!$A:$A,"&lt;="&amp;회계보고_종료일)),"")</f>
        <v/>
      </c>
      <c r="J232" s="236" t="str">
        <f t="shared" ca="1" si="13"/>
        <v/>
      </c>
      <c r="O232" s="1">
        <f t="shared" ca="1" si="11"/>
        <v>0</v>
      </c>
    </row>
    <row r="233" spans="1:15" ht="18" thickBot="1">
      <c r="A233" s="215" t="str">
        <f ca="1">IFERROR(INDEX(보고서배열!$C:$C,MATCH(ROW(A233),보고서배열!$B:$B,0),1),IFERROR(INDEX(보고서배열!$E:$E,MATCH(ROW(A233),보고서배열!$D:$D,0),1),""))</f>
        <v/>
      </c>
      <c r="B233" s="226"/>
      <c r="C233" s="227" t="str">
        <f ca="1">IF(LEN($A233)&gt;0,IF(LEFT($A233,1)&lt;&gt;" ",SUMIFS(수입,관,$A233,회계장부!$A:$A,"&lt;"&amp;회계보고_시작일),SUMIFS(수입,항목,TRIM($A233),회계장부!$A:$A,"&lt;"&amp;회계보고_시작일)),"")</f>
        <v/>
      </c>
      <c r="D233" s="227" t="str">
        <f ca="1">IF(LEN($A233)&gt;0,IF(LEFT($A233,1)&lt;&gt;" ",SUMIFS(수입,관,$A233,회계장부!$A:$A,"&gt;="&amp;회계보고_시작일,회계장부!$A:$A,"&lt;="&amp;회계보고_종료일),SUMIFS(수입,항목,TRIM($A233),회계장부!$A:$A,"&gt;="&amp;회계보고_시작일,회계장부!$A:$A,"&lt;="&amp;회계보고_종료일)),"")</f>
        <v/>
      </c>
      <c r="E233" s="235" t="str">
        <f t="shared" ca="1" si="12"/>
        <v/>
      </c>
      <c r="F233" s="216" t="str">
        <f ca="1">IFERROR(INDEX(보고서배열!$G:$G,MATCH(ROW(F233),보고서배열!$F:$F,0),1),IFERROR(INDEX(보고서배열!$I:$I,MATCH(ROW(F233),보고서배열!$H:$H,0),1),""))</f>
        <v/>
      </c>
      <c r="G233" s="232"/>
      <c r="H233" s="233" t="str">
        <f ca="1">IF(LEN($F233)&gt;0,IF(LEFT($F233,1)&lt;&gt;" ",SUMIFS(지출,관,$F233,회계장부!$A:$A,"&lt;"&amp;회계보고_시작일),SUMIFS(지출,항목,TRIM($F233),회계장부!$A:$A,"&lt;"&amp;회계보고_시작일)),"")</f>
        <v/>
      </c>
      <c r="I233" s="233" t="str">
        <f ca="1">IF(LEN($F233)&gt;0,IF(LEFT($F233,1)&lt;&gt;" ",SUMIFS(지출,관,$F233,회계장부!$A:$A,"&gt;="&amp;회계보고_시작일,회계장부!$A:$A,"&lt;="&amp;회계보고_종료일),SUMIFS(지출,항목,TRIM($F233),회계장부!$A:$A,"&gt;="&amp;회계보고_시작일,회계장부!$A:$A,"&lt;="&amp;회계보고_종료일)),"")</f>
        <v/>
      </c>
      <c r="J233" s="236" t="str">
        <f t="shared" ca="1" si="13"/>
        <v/>
      </c>
      <c r="O233" s="1">
        <f t="shared" ca="1" si="11"/>
        <v>0</v>
      </c>
    </row>
    <row r="234" spans="1:15" ht="18" thickBot="1">
      <c r="A234" s="215" t="str">
        <f ca="1">IFERROR(INDEX(보고서배열!$C:$C,MATCH(ROW(A234),보고서배열!$B:$B,0),1),IFERROR(INDEX(보고서배열!$E:$E,MATCH(ROW(A234),보고서배열!$D:$D,0),1),""))</f>
        <v/>
      </c>
      <c r="B234" s="226"/>
      <c r="C234" s="227" t="str">
        <f ca="1">IF(LEN($A234)&gt;0,IF(LEFT($A234,1)&lt;&gt;" ",SUMIFS(수입,관,$A234,회계장부!$A:$A,"&lt;"&amp;회계보고_시작일),SUMIFS(수입,항목,TRIM($A234),회계장부!$A:$A,"&lt;"&amp;회계보고_시작일)),"")</f>
        <v/>
      </c>
      <c r="D234" s="227" t="str">
        <f ca="1">IF(LEN($A234)&gt;0,IF(LEFT($A234,1)&lt;&gt;" ",SUMIFS(수입,관,$A234,회계장부!$A:$A,"&gt;="&amp;회계보고_시작일,회계장부!$A:$A,"&lt;="&amp;회계보고_종료일),SUMIFS(수입,항목,TRIM($A234),회계장부!$A:$A,"&gt;="&amp;회계보고_시작일,회계장부!$A:$A,"&lt;="&amp;회계보고_종료일)),"")</f>
        <v/>
      </c>
      <c r="E234" s="235" t="str">
        <f t="shared" ca="1" si="12"/>
        <v/>
      </c>
      <c r="F234" s="216" t="str">
        <f ca="1">IFERROR(INDEX(보고서배열!$G:$G,MATCH(ROW(F234),보고서배열!$F:$F,0),1),IFERROR(INDEX(보고서배열!$I:$I,MATCH(ROW(F234),보고서배열!$H:$H,0),1),""))</f>
        <v/>
      </c>
      <c r="G234" s="232"/>
      <c r="H234" s="233" t="str">
        <f ca="1">IF(LEN($F234)&gt;0,IF(LEFT($F234,1)&lt;&gt;" ",SUMIFS(지출,관,$F234,회계장부!$A:$A,"&lt;"&amp;회계보고_시작일),SUMIFS(지출,항목,TRIM($F234),회계장부!$A:$A,"&lt;"&amp;회계보고_시작일)),"")</f>
        <v/>
      </c>
      <c r="I234" s="233" t="str">
        <f ca="1">IF(LEN($F234)&gt;0,IF(LEFT($F234,1)&lt;&gt;" ",SUMIFS(지출,관,$F234,회계장부!$A:$A,"&gt;="&amp;회계보고_시작일,회계장부!$A:$A,"&lt;="&amp;회계보고_종료일),SUMIFS(지출,항목,TRIM($F234),회계장부!$A:$A,"&gt;="&amp;회계보고_시작일,회계장부!$A:$A,"&lt;="&amp;회계보고_종료일)),"")</f>
        <v/>
      </c>
      <c r="J234" s="236" t="str">
        <f t="shared" ca="1" si="13"/>
        <v/>
      </c>
      <c r="O234" s="1">
        <f t="shared" ca="1" si="11"/>
        <v>0</v>
      </c>
    </row>
    <row r="235" spans="1:15" ht="18" thickBot="1">
      <c r="A235" s="215" t="str">
        <f ca="1">IFERROR(INDEX(보고서배열!$C:$C,MATCH(ROW(A235),보고서배열!$B:$B,0),1),IFERROR(INDEX(보고서배열!$E:$E,MATCH(ROW(A235),보고서배열!$D:$D,0),1),""))</f>
        <v/>
      </c>
      <c r="B235" s="226"/>
      <c r="C235" s="227" t="str">
        <f ca="1">IF(LEN($A235)&gt;0,IF(LEFT($A235,1)&lt;&gt;" ",SUMIFS(수입,관,$A235,회계장부!$A:$A,"&lt;"&amp;회계보고_시작일),SUMIFS(수입,항목,TRIM($A235),회계장부!$A:$A,"&lt;"&amp;회계보고_시작일)),"")</f>
        <v/>
      </c>
      <c r="D235" s="227" t="str">
        <f ca="1">IF(LEN($A235)&gt;0,IF(LEFT($A235,1)&lt;&gt;" ",SUMIFS(수입,관,$A235,회계장부!$A:$A,"&gt;="&amp;회계보고_시작일,회계장부!$A:$A,"&lt;="&amp;회계보고_종료일),SUMIFS(수입,항목,TRIM($A235),회계장부!$A:$A,"&gt;="&amp;회계보고_시작일,회계장부!$A:$A,"&lt;="&amp;회계보고_종료일)),"")</f>
        <v/>
      </c>
      <c r="E235" s="235" t="str">
        <f t="shared" ca="1" si="12"/>
        <v/>
      </c>
      <c r="F235" s="216" t="str">
        <f ca="1">IFERROR(INDEX(보고서배열!$G:$G,MATCH(ROW(F235),보고서배열!$F:$F,0),1),IFERROR(INDEX(보고서배열!$I:$I,MATCH(ROW(F235),보고서배열!$H:$H,0),1),""))</f>
        <v/>
      </c>
      <c r="G235" s="232"/>
      <c r="H235" s="233" t="str">
        <f ca="1">IF(LEN($F235)&gt;0,IF(LEFT($F235,1)&lt;&gt;" ",SUMIFS(지출,관,$F235,회계장부!$A:$A,"&lt;"&amp;회계보고_시작일),SUMIFS(지출,항목,TRIM($F235),회계장부!$A:$A,"&lt;"&amp;회계보고_시작일)),"")</f>
        <v/>
      </c>
      <c r="I235" s="233" t="str">
        <f ca="1">IF(LEN($F235)&gt;0,IF(LEFT($F235,1)&lt;&gt;" ",SUMIFS(지출,관,$F235,회계장부!$A:$A,"&gt;="&amp;회계보고_시작일,회계장부!$A:$A,"&lt;="&amp;회계보고_종료일),SUMIFS(지출,항목,TRIM($F235),회계장부!$A:$A,"&gt;="&amp;회계보고_시작일,회계장부!$A:$A,"&lt;="&amp;회계보고_종료일)),"")</f>
        <v/>
      </c>
      <c r="J235" s="236" t="str">
        <f t="shared" ca="1" si="13"/>
        <v/>
      </c>
      <c r="O235" s="1">
        <f t="shared" ca="1" si="11"/>
        <v>0</v>
      </c>
    </row>
    <row r="236" spans="1:15" ht="18" thickBot="1">
      <c r="A236" s="215" t="str">
        <f ca="1">IFERROR(INDEX(보고서배열!$C:$C,MATCH(ROW(A236),보고서배열!$B:$B,0),1),IFERROR(INDEX(보고서배열!$E:$E,MATCH(ROW(A236),보고서배열!$D:$D,0),1),""))</f>
        <v/>
      </c>
      <c r="B236" s="226"/>
      <c r="C236" s="227" t="str">
        <f ca="1">IF(LEN($A236)&gt;0,IF(LEFT($A236,1)&lt;&gt;" ",SUMIFS(수입,관,$A236,회계장부!$A:$A,"&lt;"&amp;회계보고_시작일),SUMIFS(수입,항목,TRIM($A236),회계장부!$A:$A,"&lt;"&amp;회계보고_시작일)),"")</f>
        <v/>
      </c>
      <c r="D236" s="227" t="str">
        <f ca="1">IF(LEN($A236)&gt;0,IF(LEFT($A236,1)&lt;&gt;" ",SUMIFS(수입,관,$A236,회계장부!$A:$A,"&gt;="&amp;회계보고_시작일,회계장부!$A:$A,"&lt;="&amp;회계보고_종료일),SUMIFS(수입,항목,TRIM($A236),회계장부!$A:$A,"&gt;="&amp;회계보고_시작일,회계장부!$A:$A,"&lt;="&amp;회계보고_종료일)),"")</f>
        <v/>
      </c>
      <c r="E236" s="235" t="str">
        <f t="shared" ca="1" si="12"/>
        <v/>
      </c>
      <c r="F236" s="216" t="str">
        <f ca="1">IFERROR(INDEX(보고서배열!$G:$G,MATCH(ROW(F236),보고서배열!$F:$F,0),1),IFERROR(INDEX(보고서배열!$I:$I,MATCH(ROW(F236),보고서배열!$H:$H,0),1),""))</f>
        <v/>
      </c>
      <c r="G236" s="232"/>
      <c r="H236" s="233" t="str">
        <f ca="1">IF(LEN($F236)&gt;0,IF(LEFT($F236,1)&lt;&gt;" ",SUMIFS(지출,관,$F236,회계장부!$A:$A,"&lt;"&amp;회계보고_시작일),SUMIFS(지출,항목,TRIM($F236),회계장부!$A:$A,"&lt;"&amp;회계보고_시작일)),"")</f>
        <v/>
      </c>
      <c r="I236" s="233" t="str">
        <f ca="1">IF(LEN($F236)&gt;0,IF(LEFT($F236,1)&lt;&gt;" ",SUMIFS(지출,관,$F236,회계장부!$A:$A,"&gt;="&amp;회계보고_시작일,회계장부!$A:$A,"&lt;="&amp;회계보고_종료일),SUMIFS(지출,항목,TRIM($F236),회계장부!$A:$A,"&gt;="&amp;회계보고_시작일,회계장부!$A:$A,"&lt;="&amp;회계보고_종료일)),"")</f>
        <v/>
      </c>
      <c r="J236" s="236" t="str">
        <f t="shared" ca="1" si="13"/>
        <v/>
      </c>
      <c r="O236" s="1">
        <f t="shared" ca="1" si="11"/>
        <v>0</v>
      </c>
    </row>
    <row r="237" spans="1:15" ht="18" thickBot="1">
      <c r="A237" s="215" t="str">
        <f ca="1">IFERROR(INDEX(보고서배열!$C:$C,MATCH(ROW(A237),보고서배열!$B:$B,0),1),IFERROR(INDEX(보고서배열!$E:$E,MATCH(ROW(A237),보고서배열!$D:$D,0),1),""))</f>
        <v/>
      </c>
      <c r="B237" s="226"/>
      <c r="C237" s="227" t="str">
        <f ca="1">IF(LEN($A237)&gt;0,IF(LEFT($A237,1)&lt;&gt;" ",SUMIFS(수입,관,$A237,회계장부!$A:$A,"&lt;"&amp;회계보고_시작일),SUMIFS(수입,항목,TRIM($A237),회계장부!$A:$A,"&lt;"&amp;회계보고_시작일)),"")</f>
        <v/>
      </c>
      <c r="D237" s="227" t="str">
        <f ca="1">IF(LEN($A237)&gt;0,IF(LEFT($A237,1)&lt;&gt;" ",SUMIFS(수입,관,$A237,회계장부!$A:$A,"&gt;="&amp;회계보고_시작일,회계장부!$A:$A,"&lt;="&amp;회계보고_종료일),SUMIFS(수입,항목,TRIM($A237),회계장부!$A:$A,"&gt;="&amp;회계보고_시작일,회계장부!$A:$A,"&lt;="&amp;회계보고_종료일)),"")</f>
        <v/>
      </c>
      <c r="E237" s="235" t="str">
        <f t="shared" ca="1" si="12"/>
        <v/>
      </c>
      <c r="F237" s="216" t="str">
        <f ca="1">IFERROR(INDEX(보고서배열!$G:$G,MATCH(ROW(F237),보고서배열!$F:$F,0),1),IFERROR(INDEX(보고서배열!$I:$I,MATCH(ROW(F237),보고서배열!$H:$H,0),1),""))</f>
        <v/>
      </c>
      <c r="G237" s="232"/>
      <c r="H237" s="233" t="str">
        <f ca="1">IF(LEN($F237)&gt;0,IF(LEFT($F237,1)&lt;&gt;" ",SUMIFS(지출,관,$F237,회계장부!$A:$A,"&lt;"&amp;회계보고_시작일),SUMIFS(지출,항목,TRIM($F237),회계장부!$A:$A,"&lt;"&amp;회계보고_시작일)),"")</f>
        <v/>
      </c>
      <c r="I237" s="233" t="str">
        <f ca="1">IF(LEN($F237)&gt;0,IF(LEFT($F237,1)&lt;&gt;" ",SUMIFS(지출,관,$F237,회계장부!$A:$A,"&gt;="&amp;회계보고_시작일,회계장부!$A:$A,"&lt;="&amp;회계보고_종료일),SUMIFS(지출,항목,TRIM($F237),회계장부!$A:$A,"&gt;="&amp;회계보고_시작일,회계장부!$A:$A,"&lt;="&amp;회계보고_종료일)),"")</f>
        <v/>
      </c>
      <c r="J237" s="236" t="str">
        <f t="shared" ca="1" si="13"/>
        <v/>
      </c>
      <c r="O237" s="1">
        <f t="shared" ca="1" si="11"/>
        <v>0</v>
      </c>
    </row>
    <row r="238" spans="1:15" ht="18" thickBot="1">
      <c r="A238" s="215" t="str">
        <f ca="1">IFERROR(INDEX(보고서배열!$C:$C,MATCH(ROW(A238),보고서배열!$B:$B,0),1),IFERROR(INDEX(보고서배열!$E:$E,MATCH(ROW(A238),보고서배열!$D:$D,0),1),""))</f>
        <v/>
      </c>
      <c r="B238" s="226"/>
      <c r="C238" s="227" t="str">
        <f ca="1">IF(LEN($A238)&gt;0,IF(LEFT($A238,1)&lt;&gt;" ",SUMIFS(수입,관,$A238,회계장부!$A:$A,"&lt;"&amp;회계보고_시작일),SUMIFS(수입,항목,TRIM($A238),회계장부!$A:$A,"&lt;"&amp;회계보고_시작일)),"")</f>
        <v/>
      </c>
      <c r="D238" s="227" t="str">
        <f ca="1">IF(LEN($A238)&gt;0,IF(LEFT($A238,1)&lt;&gt;" ",SUMIFS(수입,관,$A238,회계장부!$A:$A,"&gt;="&amp;회계보고_시작일,회계장부!$A:$A,"&lt;="&amp;회계보고_종료일),SUMIFS(수입,항목,TRIM($A238),회계장부!$A:$A,"&gt;="&amp;회계보고_시작일,회계장부!$A:$A,"&lt;="&amp;회계보고_종료일)),"")</f>
        <v/>
      </c>
      <c r="E238" s="235" t="str">
        <f t="shared" ca="1" si="12"/>
        <v/>
      </c>
      <c r="F238" s="216" t="str">
        <f ca="1">IFERROR(INDEX(보고서배열!$G:$G,MATCH(ROW(F238),보고서배열!$F:$F,0),1),IFERROR(INDEX(보고서배열!$I:$I,MATCH(ROW(F238),보고서배열!$H:$H,0),1),""))</f>
        <v/>
      </c>
      <c r="G238" s="232"/>
      <c r="H238" s="233" t="str">
        <f ca="1">IF(LEN($F238)&gt;0,IF(LEFT($F238,1)&lt;&gt;" ",SUMIFS(지출,관,$F238,회계장부!$A:$A,"&lt;"&amp;회계보고_시작일),SUMIFS(지출,항목,TRIM($F238),회계장부!$A:$A,"&lt;"&amp;회계보고_시작일)),"")</f>
        <v/>
      </c>
      <c r="I238" s="233" t="str">
        <f ca="1">IF(LEN($F238)&gt;0,IF(LEFT($F238,1)&lt;&gt;" ",SUMIFS(지출,관,$F238,회계장부!$A:$A,"&gt;="&amp;회계보고_시작일,회계장부!$A:$A,"&lt;="&amp;회계보고_종료일),SUMIFS(지출,항목,TRIM($F238),회계장부!$A:$A,"&gt;="&amp;회계보고_시작일,회계장부!$A:$A,"&lt;="&amp;회계보고_종료일)),"")</f>
        <v/>
      </c>
      <c r="J238" s="236" t="str">
        <f t="shared" ca="1" si="13"/>
        <v/>
      </c>
      <c r="O238" s="1">
        <f t="shared" ca="1" si="11"/>
        <v>0</v>
      </c>
    </row>
    <row r="239" spans="1:15" ht="18" thickBot="1">
      <c r="A239" s="215" t="str">
        <f ca="1">IFERROR(INDEX(보고서배열!$C:$C,MATCH(ROW(A239),보고서배열!$B:$B,0),1),IFERROR(INDEX(보고서배열!$E:$E,MATCH(ROW(A239),보고서배열!$D:$D,0),1),""))</f>
        <v/>
      </c>
      <c r="B239" s="226"/>
      <c r="C239" s="227" t="str">
        <f ca="1">IF(LEN($A239)&gt;0,IF(LEFT($A239,1)&lt;&gt;" ",SUMIFS(수입,관,$A239,회계장부!$A:$A,"&lt;"&amp;회계보고_시작일),SUMIFS(수입,항목,TRIM($A239),회계장부!$A:$A,"&lt;"&amp;회계보고_시작일)),"")</f>
        <v/>
      </c>
      <c r="D239" s="227" t="str">
        <f ca="1">IF(LEN($A239)&gt;0,IF(LEFT($A239,1)&lt;&gt;" ",SUMIFS(수입,관,$A239,회계장부!$A:$A,"&gt;="&amp;회계보고_시작일,회계장부!$A:$A,"&lt;="&amp;회계보고_종료일),SUMIFS(수입,항목,TRIM($A239),회계장부!$A:$A,"&gt;="&amp;회계보고_시작일,회계장부!$A:$A,"&lt;="&amp;회계보고_종료일)),"")</f>
        <v/>
      </c>
      <c r="E239" s="235" t="str">
        <f t="shared" ca="1" si="12"/>
        <v/>
      </c>
      <c r="F239" s="216" t="str">
        <f ca="1">IFERROR(INDEX(보고서배열!$G:$G,MATCH(ROW(F239),보고서배열!$F:$F,0),1),IFERROR(INDEX(보고서배열!$I:$I,MATCH(ROW(F239),보고서배열!$H:$H,0),1),""))</f>
        <v/>
      </c>
      <c r="G239" s="232"/>
      <c r="H239" s="233" t="str">
        <f ca="1">IF(LEN($F239)&gt;0,IF(LEFT($F239,1)&lt;&gt;" ",SUMIFS(지출,관,$F239,회계장부!$A:$A,"&lt;"&amp;회계보고_시작일),SUMIFS(지출,항목,TRIM($F239),회계장부!$A:$A,"&lt;"&amp;회계보고_시작일)),"")</f>
        <v/>
      </c>
      <c r="I239" s="233" t="str">
        <f ca="1">IF(LEN($F239)&gt;0,IF(LEFT($F239,1)&lt;&gt;" ",SUMIFS(지출,관,$F239,회계장부!$A:$A,"&gt;="&amp;회계보고_시작일,회계장부!$A:$A,"&lt;="&amp;회계보고_종료일),SUMIFS(지출,항목,TRIM($F239),회계장부!$A:$A,"&gt;="&amp;회계보고_시작일,회계장부!$A:$A,"&lt;="&amp;회계보고_종료일)),"")</f>
        <v/>
      </c>
      <c r="J239" s="236" t="str">
        <f t="shared" ca="1" si="13"/>
        <v/>
      </c>
      <c r="O239" s="1">
        <f t="shared" ca="1" si="11"/>
        <v>0</v>
      </c>
    </row>
    <row r="240" spans="1:15" ht="18" thickBot="1">
      <c r="A240" s="215" t="str">
        <f ca="1">IFERROR(INDEX(보고서배열!$C:$C,MATCH(ROW(A240),보고서배열!$B:$B,0),1),IFERROR(INDEX(보고서배열!$E:$E,MATCH(ROW(A240),보고서배열!$D:$D,0),1),""))</f>
        <v/>
      </c>
      <c r="B240" s="226"/>
      <c r="C240" s="227" t="str">
        <f ca="1">IF(LEN($A240)&gt;0,IF(LEFT($A240,1)&lt;&gt;" ",SUMIFS(수입,관,$A240,회계장부!$A:$A,"&lt;"&amp;회계보고_시작일),SUMIFS(수입,항목,TRIM($A240),회계장부!$A:$A,"&lt;"&amp;회계보고_시작일)),"")</f>
        <v/>
      </c>
      <c r="D240" s="227" t="str">
        <f ca="1">IF(LEN($A240)&gt;0,IF(LEFT($A240,1)&lt;&gt;" ",SUMIFS(수입,관,$A240,회계장부!$A:$A,"&gt;="&amp;회계보고_시작일,회계장부!$A:$A,"&lt;="&amp;회계보고_종료일),SUMIFS(수입,항목,TRIM($A240),회계장부!$A:$A,"&gt;="&amp;회계보고_시작일,회계장부!$A:$A,"&lt;="&amp;회계보고_종료일)),"")</f>
        <v/>
      </c>
      <c r="E240" s="235" t="str">
        <f t="shared" ca="1" si="12"/>
        <v/>
      </c>
      <c r="F240" s="216" t="str">
        <f ca="1">IFERROR(INDEX(보고서배열!$G:$G,MATCH(ROW(F240),보고서배열!$F:$F,0),1),IFERROR(INDEX(보고서배열!$I:$I,MATCH(ROW(F240),보고서배열!$H:$H,0),1),""))</f>
        <v/>
      </c>
      <c r="G240" s="232"/>
      <c r="H240" s="233" t="str">
        <f ca="1">IF(LEN($F240)&gt;0,IF(LEFT($F240,1)&lt;&gt;" ",SUMIFS(지출,관,$F240,회계장부!$A:$A,"&lt;"&amp;회계보고_시작일),SUMIFS(지출,항목,TRIM($F240),회계장부!$A:$A,"&lt;"&amp;회계보고_시작일)),"")</f>
        <v/>
      </c>
      <c r="I240" s="233" t="str">
        <f ca="1">IF(LEN($F240)&gt;0,IF(LEFT($F240,1)&lt;&gt;" ",SUMIFS(지출,관,$F240,회계장부!$A:$A,"&gt;="&amp;회계보고_시작일,회계장부!$A:$A,"&lt;="&amp;회계보고_종료일),SUMIFS(지출,항목,TRIM($F240),회계장부!$A:$A,"&gt;="&amp;회계보고_시작일,회계장부!$A:$A,"&lt;="&amp;회계보고_종료일)),"")</f>
        <v/>
      </c>
      <c r="J240" s="236" t="str">
        <f t="shared" ca="1" si="13"/>
        <v/>
      </c>
      <c r="O240" s="1">
        <f t="shared" ca="1" si="11"/>
        <v>0</v>
      </c>
    </row>
    <row r="241" spans="1:15" ht="18" thickBot="1">
      <c r="A241" s="215" t="str">
        <f ca="1">IFERROR(INDEX(보고서배열!$C:$C,MATCH(ROW(A241),보고서배열!$B:$B,0),1),IFERROR(INDEX(보고서배열!$E:$E,MATCH(ROW(A241),보고서배열!$D:$D,0),1),""))</f>
        <v/>
      </c>
      <c r="B241" s="226"/>
      <c r="C241" s="227" t="str">
        <f ca="1">IF(LEN($A241)&gt;0,IF(LEFT($A241,1)&lt;&gt;" ",SUMIFS(수입,관,$A241,회계장부!$A:$A,"&lt;"&amp;회계보고_시작일),SUMIFS(수입,항목,TRIM($A241),회계장부!$A:$A,"&lt;"&amp;회계보고_시작일)),"")</f>
        <v/>
      </c>
      <c r="D241" s="227" t="str">
        <f ca="1">IF(LEN($A241)&gt;0,IF(LEFT($A241,1)&lt;&gt;" ",SUMIFS(수입,관,$A241,회계장부!$A:$A,"&gt;="&amp;회계보고_시작일,회계장부!$A:$A,"&lt;="&amp;회계보고_종료일),SUMIFS(수입,항목,TRIM($A241),회계장부!$A:$A,"&gt;="&amp;회계보고_시작일,회계장부!$A:$A,"&lt;="&amp;회계보고_종료일)),"")</f>
        <v/>
      </c>
      <c r="E241" s="235" t="str">
        <f t="shared" ca="1" si="12"/>
        <v/>
      </c>
      <c r="F241" s="216" t="str">
        <f ca="1">IFERROR(INDEX(보고서배열!$G:$G,MATCH(ROW(F241),보고서배열!$F:$F,0),1),IFERROR(INDEX(보고서배열!$I:$I,MATCH(ROW(F241),보고서배열!$H:$H,0),1),""))</f>
        <v/>
      </c>
      <c r="G241" s="232"/>
      <c r="H241" s="233" t="str">
        <f ca="1">IF(LEN($F241)&gt;0,IF(LEFT($F241,1)&lt;&gt;" ",SUMIFS(지출,관,$F241,회계장부!$A:$A,"&lt;"&amp;회계보고_시작일),SUMIFS(지출,항목,TRIM($F241),회계장부!$A:$A,"&lt;"&amp;회계보고_시작일)),"")</f>
        <v/>
      </c>
      <c r="I241" s="233" t="str">
        <f ca="1">IF(LEN($F241)&gt;0,IF(LEFT($F241,1)&lt;&gt;" ",SUMIFS(지출,관,$F241,회계장부!$A:$A,"&gt;="&amp;회계보고_시작일,회계장부!$A:$A,"&lt;="&amp;회계보고_종료일),SUMIFS(지출,항목,TRIM($F241),회계장부!$A:$A,"&gt;="&amp;회계보고_시작일,회계장부!$A:$A,"&lt;="&amp;회계보고_종료일)),"")</f>
        <v/>
      </c>
      <c r="J241" s="236" t="str">
        <f t="shared" ca="1" si="13"/>
        <v/>
      </c>
      <c r="O241" s="1">
        <f t="shared" ca="1" si="11"/>
        <v>0</v>
      </c>
    </row>
    <row r="242" spans="1:15" ht="18" thickBot="1">
      <c r="A242" s="215" t="str">
        <f ca="1">IFERROR(INDEX(보고서배열!$C:$C,MATCH(ROW(A242),보고서배열!$B:$B,0),1),IFERROR(INDEX(보고서배열!$E:$E,MATCH(ROW(A242),보고서배열!$D:$D,0),1),""))</f>
        <v/>
      </c>
      <c r="B242" s="226"/>
      <c r="C242" s="227" t="str">
        <f ca="1">IF(LEN($A242)&gt;0,IF(LEFT($A242,1)&lt;&gt;" ",SUMIFS(수입,관,$A242,회계장부!$A:$A,"&lt;"&amp;회계보고_시작일),SUMIFS(수입,항목,TRIM($A242),회계장부!$A:$A,"&lt;"&amp;회계보고_시작일)),"")</f>
        <v/>
      </c>
      <c r="D242" s="227" t="str">
        <f ca="1">IF(LEN($A242)&gt;0,IF(LEFT($A242,1)&lt;&gt;" ",SUMIFS(수입,관,$A242,회계장부!$A:$A,"&gt;="&amp;회계보고_시작일,회계장부!$A:$A,"&lt;="&amp;회계보고_종료일),SUMIFS(수입,항목,TRIM($A242),회계장부!$A:$A,"&gt;="&amp;회계보고_시작일,회계장부!$A:$A,"&lt;="&amp;회계보고_종료일)),"")</f>
        <v/>
      </c>
      <c r="E242" s="235" t="str">
        <f t="shared" ca="1" si="12"/>
        <v/>
      </c>
      <c r="F242" s="216" t="str">
        <f ca="1">IFERROR(INDEX(보고서배열!$G:$G,MATCH(ROW(F242),보고서배열!$F:$F,0),1),IFERROR(INDEX(보고서배열!$I:$I,MATCH(ROW(F242),보고서배열!$H:$H,0),1),""))</f>
        <v/>
      </c>
      <c r="G242" s="232"/>
      <c r="H242" s="233" t="str">
        <f ca="1">IF(LEN($F242)&gt;0,IF(LEFT($F242,1)&lt;&gt;" ",SUMIFS(지출,관,$F242,회계장부!$A:$A,"&lt;"&amp;회계보고_시작일),SUMIFS(지출,항목,TRIM($F242),회계장부!$A:$A,"&lt;"&amp;회계보고_시작일)),"")</f>
        <v/>
      </c>
      <c r="I242" s="233" t="str">
        <f ca="1">IF(LEN($F242)&gt;0,IF(LEFT($F242,1)&lt;&gt;" ",SUMIFS(지출,관,$F242,회계장부!$A:$A,"&gt;="&amp;회계보고_시작일,회계장부!$A:$A,"&lt;="&amp;회계보고_종료일),SUMIFS(지출,항목,TRIM($F242),회계장부!$A:$A,"&gt;="&amp;회계보고_시작일,회계장부!$A:$A,"&lt;="&amp;회계보고_종료일)),"")</f>
        <v/>
      </c>
      <c r="J242" s="236" t="str">
        <f t="shared" ca="1" si="13"/>
        <v/>
      </c>
      <c r="O242" s="1">
        <f t="shared" ca="1" si="11"/>
        <v>0</v>
      </c>
    </row>
    <row r="243" spans="1:15" ht="18" thickBot="1">
      <c r="A243" s="215" t="str">
        <f ca="1">IFERROR(INDEX(보고서배열!$C:$C,MATCH(ROW(A243),보고서배열!$B:$B,0),1),IFERROR(INDEX(보고서배열!$E:$E,MATCH(ROW(A243),보고서배열!$D:$D,0),1),""))</f>
        <v/>
      </c>
      <c r="B243" s="226"/>
      <c r="C243" s="227" t="str">
        <f ca="1">IF(LEN($A243)&gt;0,IF(LEFT($A243,1)&lt;&gt;" ",SUMIFS(수입,관,$A243,회계장부!$A:$A,"&lt;"&amp;회계보고_시작일),SUMIFS(수입,항목,TRIM($A243),회계장부!$A:$A,"&lt;"&amp;회계보고_시작일)),"")</f>
        <v/>
      </c>
      <c r="D243" s="227" t="str">
        <f ca="1">IF(LEN($A243)&gt;0,IF(LEFT($A243,1)&lt;&gt;" ",SUMIFS(수입,관,$A243,회계장부!$A:$A,"&gt;="&amp;회계보고_시작일,회계장부!$A:$A,"&lt;="&amp;회계보고_종료일),SUMIFS(수입,항목,TRIM($A243),회계장부!$A:$A,"&gt;="&amp;회계보고_시작일,회계장부!$A:$A,"&lt;="&amp;회계보고_종료일)),"")</f>
        <v/>
      </c>
      <c r="E243" s="235" t="str">
        <f t="shared" ca="1" si="12"/>
        <v/>
      </c>
      <c r="F243" s="216" t="str">
        <f ca="1">IFERROR(INDEX(보고서배열!$G:$G,MATCH(ROW(F243),보고서배열!$F:$F,0),1),IFERROR(INDEX(보고서배열!$I:$I,MATCH(ROW(F243),보고서배열!$H:$H,0),1),""))</f>
        <v/>
      </c>
      <c r="G243" s="232"/>
      <c r="H243" s="233" t="str">
        <f ca="1">IF(LEN($F243)&gt;0,IF(LEFT($F243,1)&lt;&gt;" ",SUMIFS(지출,관,$F243,회계장부!$A:$A,"&lt;"&amp;회계보고_시작일),SUMIFS(지출,항목,TRIM($F243),회계장부!$A:$A,"&lt;"&amp;회계보고_시작일)),"")</f>
        <v/>
      </c>
      <c r="I243" s="233" t="str">
        <f ca="1">IF(LEN($F243)&gt;0,IF(LEFT($F243,1)&lt;&gt;" ",SUMIFS(지출,관,$F243,회계장부!$A:$A,"&gt;="&amp;회계보고_시작일,회계장부!$A:$A,"&lt;="&amp;회계보고_종료일),SUMIFS(지출,항목,TRIM($F243),회계장부!$A:$A,"&gt;="&amp;회계보고_시작일,회계장부!$A:$A,"&lt;="&amp;회계보고_종료일)),"")</f>
        <v/>
      </c>
      <c r="J243" s="236" t="str">
        <f t="shared" ca="1" si="13"/>
        <v/>
      </c>
      <c r="O243" s="1">
        <f t="shared" ca="1" si="11"/>
        <v>0</v>
      </c>
    </row>
    <row r="244" spans="1:15" ht="18" thickBot="1">
      <c r="A244" s="215" t="str">
        <f ca="1">IFERROR(INDEX(보고서배열!$C:$C,MATCH(ROW(A244),보고서배열!$B:$B,0),1),IFERROR(INDEX(보고서배열!$E:$E,MATCH(ROW(A244),보고서배열!$D:$D,0),1),""))</f>
        <v/>
      </c>
      <c r="B244" s="226"/>
      <c r="C244" s="227" t="str">
        <f ca="1">IF(LEN($A244)&gt;0,IF(LEFT($A244,1)&lt;&gt;" ",SUMIFS(수입,관,$A244,회계장부!$A:$A,"&lt;"&amp;회계보고_시작일),SUMIFS(수입,항목,TRIM($A244),회계장부!$A:$A,"&lt;"&amp;회계보고_시작일)),"")</f>
        <v/>
      </c>
      <c r="D244" s="227" t="str">
        <f ca="1">IF(LEN($A244)&gt;0,IF(LEFT($A244,1)&lt;&gt;" ",SUMIFS(수입,관,$A244,회계장부!$A:$A,"&gt;="&amp;회계보고_시작일,회계장부!$A:$A,"&lt;="&amp;회계보고_종료일),SUMIFS(수입,항목,TRIM($A244),회계장부!$A:$A,"&gt;="&amp;회계보고_시작일,회계장부!$A:$A,"&lt;="&amp;회계보고_종료일)),"")</f>
        <v/>
      </c>
      <c r="E244" s="235" t="str">
        <f t="shared" ca="1" si="12"/>
        <v/>
      </c>
      <c r="F244" s="216" t="str">
        <f ca="1">IFERROR(INDEX(보고서배열!$G:$G,MATCH(ROW(F244),보고서배열!$F:$F,0),1),IFERROR(INDEX(보고서배열!$I:$I,MATCH(ROW(F244),보고서배열!$H:$H,0),1),""))</f>
        <v/>
      </c>
      <c r="G244" s="232"/>
      <c r="H244" s="233" t="str">
        <f ca="1">IF(LEN($F244)&gt;0,IF(LEFT($F244,1)&lt;&gt;" ",SUMIFS(지출,관,$F244,회계장부!$A:$A,"&lt;"&amp;회계보고_시작일),SUMIFS(지출,항목,TRIM($F244),회계장부!$A:$A,"&lt;"&amp;회계보고_시작일)),"")</f>
        <v/>
      </c>
      <c r="I244" s="233" t="str">
        <f ca="1">IF(LEN($F244)&gt;0,IF(LEFT($F244,1)&lt;&gt;" ",SUMIFS(지출,관,$F244,회계장부!$A:$A,"&gt;="&amp;회계보고_시작일,회계장부!$A:$A,"&lt;="&amp;회계보고_종료일),SUMIFS(지출,항목,TRIM($F244),회계장부!$A:$A,"&gt;="&amp;회계보고_시작일,회계장부!$A:$A,"&lt;="&amp;회계보고_종료일)),"")</f>
        <v/>
      </c>
      <c r="J244" s="236" t="str">
        <f t="shared" ca="1" si="13"/>
        <v/>
      </c>
      <c r="O244" s="1">
        <f t="shared" ca="1" si="11"/>
        <v>0</v>
      </c>
    </row>
    <row r="245" spans="1:15" ht="18" thickBot="1">
      <c r="A245" s="215" t="str">
        <f ca="1">IFERROR(INDEX(보고서배열!$C:$C,MATCH(ROW(A245),보고서배열!$B:$B,0),1),IFERROR(INDEX(보고서배열!$E:$E,MATCH(ROW(A245),보고서배열!$D:$D,0),1),""))</f>
        <v/>
      </c>
      <c r="B245" s="226"/>
      <c r="C245" s="227" t="str">
        <f ca="1">IF(LEN($A245)&gt;0,IF(LEFT($A245,1)&lt;&gt;" ",SUMIFS(수입,관,$A245,회계장부!$A:$A,"&lt;"&amp;회계보고_시작일),SUMIFS(수입,항목,TRIM($A245),회계장부!$A:$A,"&lt;"&amp;회계보고_시작일)),"")</f>
        <v/>
      </c>
      <c r="D245" s="227" t="str">
        <f ca="1">IF(LEN($A245)&gt;0,IF(LEFT($A245,1)&lt;&gt;" ",SUMIFS(수입,관,$A245,회계장부!$A:$A,"&gt;="&amp;회계보고_시작일,회계장부!$A:$A,"&lt;="&amp;회계보고_종료일),SUMIFS(수입,항목,TRIM($A245),회계장부!$A:$A,"&gt;="&amp;회계보고_시작일,회계장부!$A:$A,"&lt;="&amp;회계보고_종료일)),"")</f>
        <v/>
      </c>
      <c r="E245" s="235" t="str">
        <f t="shared" ca="1" si="12"/>
        <v/>
      </c>
      <c r="F245" s="216" t="str">
        <f ca="1">IFERROR(INDEX(보고서배열!$G:$G,MATCH(ROW(F245),보고서배열!$F:$F,0),1),IFERROR(INDEX(보고서배열!$I:$I,MATCH(ROW(F245),보고서배열!$H:$H,0),1),""))</f>
        <v/>
      </c>
      <c r="G245" s="232"/>
      <c r="H245" s="233" t="str">
        <f ca="1">IF(LEN($F245)&gt;0,IF(LEFT($F245,1)&lt;&gt;" ",SUMIFS(지출,관,$F245,회계장부!$A:$A,"&lt;"&amp;회계보고_시작일),SUMIFS(지출,항목,TRIM($F245),회계장부!$A:$A,"&lt;"&amp;회계보고_시작일)),"")</f>
        <v/>
      </c>
      <c r="I245" s="233" t="str">
        <f ca="1">IF(LEN($F245)&gt;0,IF(LEFT($F245,1)&lt;&gt;" ",SUMIFS(지출,관,$F245,회계장부!$A:$A,"&gt;="&amp;회계보고_시작일,회계장부!$A:$A,"&lt;="&amp;회계보고_종료일),SUMIFS(지출,항목,TRIM($F245),회계장부!$A:$A,"&gt;="&amp;회계보고_시작일,회계장부!$A:$A,"&lt;="&amp;회계보고_종료일)),"")</f>
        <v/>
      </c>
      <c r="J245" s="236" t="str">
        <f t="shared" ca="1" si="13"/>
        <v/>
      </c>
      <c r="O245" s="1">
        <f t="shared" ca="1" si="11"/>
        <v>0</v>
      </c>
    </row>
    <row r="246" spans="1:15" ht="18" thickBot="1">
      <c r="A246" s="215" t="str">
        <f ca="1">IFERROR(INDEX(보고서배열!$C:$C,MATCH(ROW(A246),보고서배열!$B:$B,0),1),IFERROR(INDEX(보고서배열!$E:$E,MATCH(ROW(A246),보고서배열!$D:$D,0),1),""))</f>
        <v/>
      </c>
      <c r="B246" s="226"/>
      <c r="C246" s="227" t="str">
        <f ca="1">IF(LEN($A246)&gt;0,IF(LEFT($A246,1)&lt;&gt;" ",SUMIFS(수입,관,$A246,회계장부!$A:$A,"&lt;"&amp;회계보고_시작일),SUMIFS(수입,항목,TRIM($A246),회계장부!$A:$A,"&lt;"&amp;회계보고_시작일)),"")</f>
        <v/>
      </c>
      <c r="D246" s="227" t="str">
        <f ca="1">IF(LEN($A246)&gt;0,IF(LEFT($A246,1)&lt;&gt;" ",SUMIFS(수입,관,$A246,회계장부!$A:$A,"&gt;="&amp;회계보고_시작일,회계장부!$A:$A,"&lt;="&amp;회계보고_종료일),SUMIFS(수입,항목,TRIM($A246),회계장부!$A:$A,"&gt;="&amp;회계보고_시작일,회계장부!$A:$A,"&lt;="&amp;회계보고_종료일)),"")</f>
        <v/>
      </c>
      <c r="E246" s="235" t="str">
        <f t="shared" ca="1" si="12"/>
        <v/>
      </c>
      <c r="F246" s="216" t="str">
        <f ca="1">IFERROR(INDEX(보고서배열!$G:$G,MATCH(ROW(F246),보고서배열!$F:$F,0),1),IFERROR(INDEX(보고서배열!$I:$I,MATCH(ROW(F246),보고서배열!$H:$H,0),1),""))</f>
        <v/>
      </c>
      <c r="G246" s="232"/>
      <c r="H246" s="233" t="str">
        <f ca="1">IF(LEN($F246)&gt;0,IF(LEFT($F246,1)&lt;&gt;" ",SUMIFS(지출,관,$F246,회계장부!$A:$A,"&lt;"&amp;회계보고_시작일),SUMIFS(지출,항목,TRIM($F246),회계장부!$A:$A,"&lt;"&amp;회계보고_시작일)),"")</f>
        <v/>
      </c>
      <c r="I246" s="233" t="str">
        <f ca="1">IF(LEN($F246)&gt;0,IF(LEFT($F246,1)&lt;&gt;" ",SUMIFS(지출,관,$F246,회계장부!$A:$A,"&gt;="&amp;회계보고_시작일,회계장부!$A:$A,"&lt;="&amp;회계보고_종료일),SUMIFS(지출,항목,TRIM($F246),회계장부!$A:$A,"&gt;="&amp;회계보고_시작일,회계장부!$A:$A,"&lt;="&amp;회계보고_종료일)),"")</f>
        <v/>
      </c>
      <c r="J246" s="236" t="str">
        <f t="shared" ca="1" si="13"/>
        <v/>
      </c>
      <c r="O246" s="1">
        <f t="shared" ca="1" si="11"/>
        <v>0</v>
      </c>
    </row>
    <row r="247" spans="1:15" ht="18" thickBot="1">
      <c r="A247" s="215" t="str">
        <f ca="1">IFERROR(INDEX(보고서배열!$C:$C,MATCH(ROW(A247),보고서배열!$B:$B,0),1),IFERROR(INDEX(보고서배열!$E:$E,MATCH(ROW(A247),보고서배열!$D:$D,0),1),""))</f>
        <v/>
      </c>
      <c r="B247" s="226"/>
      <c r="C247" s="227" t="str">
        <f ca="1">IF(LEN($A247)&gt;0,IF(LEFT($A247,1)&lt;&gt;" ",SUMIFS(수입,관,$A247,회계장부!$A:$A,"&lt;"&amp;회계보고_시작일),SUMIFS(수입,항목,TRIM($A247),회계장부!$A:$A,"&lt;"&amp;회계보고_시작일)),"")</f>
        <v/>
      </c>
      <c r="D247" s="227" t="str">
        <f ca="1">IF(LEN($A247)&gt;0,IF(LEFT($A247,1)&lt;&gt;" ",SUMIFS(수입,관,$A247,회계장부!$A:$A,"&gt;="&amp;회계보고_시작일,회계장부!$A:$A,"&lt;="&amp;회계보고_종료일),SUMIFS(수입,항목,TRIM($A247),회계장부!$A:$A,"&gt;="&amp;회계보고_시작일,회계장부!$A:$A,"&lt;="&amp;회계보고_종료일)),"")</f>
        <v/>
      </c>
      <c r="E247" s="235" t="str">
        <f t="shared" ca="1" si="12"/>
        <v/>
      </c>
      <c r="F247" s="216" t="str">
        <f ca="1">IFERROR(INDEX(보고서배열!$G:$G,MATCH(ROW(F247),보고서배열!$F:$F,0),1),IFERROR(INDEX(보고서배열!$I:$I,MATCH(ROW(F247),보고서배열!$H:$H,0),1),""))</f>
        <v/>
      </c>
      <c r="G247" s="232"/>
      <c r="H247" s="233" t="str">
        <f ca="1">IF(LEN($F247)&gt;0,IF(LEFT($F247,1)&lt;&gt;" ",SUMIFS(지출,관,$F247,회계장부!$A:$A,"&lt;"&amp;회계보고_시작일),SUMIFS(지출,항목,TRIM($F247),회계장부!$A:$A,"&lt;"&amp;회계보고_시작일)),"")</f>
        <v/>
      </c>
      <c r="I247" s="233" t="str">
        <f ca="1">IF(LEN($F247)&gt;0,IF(LEFT($F247,1)&lt;&gt;" ",SUMIFS(지출,관,$F247,회계장부!$A:$A,"&gt;="&amp;회계보고_시작일,회계장부!$A:$A,"&lt;="&amp;회계보고_종료일),SUMIFS(지출,항목,TRIM($F247),회계장부!$A:$A,"&gt;="&amp;회계보고_시작일,회계장부!$A:$A,"&lt;="&amp;회계보고_종료일)),"")</f>
        <v/>
      </c>
      <c r="J247" s="236" t="str">
        <f t="shared" ca="1" si="13"/>
        <v/>
      </c>
      <c r="O247" s="1">
        <f t="shared" ca="1" si="11"/>
        <v>0</v>
      </c>
    </row>
    <row r="248" spans="1:15" ht="18" thickBot="1">
      <c r="A248" s="215" t="str">
        <f ca="1">IFERROR(INDEX(보고서배열!$C:$C,MATCH(ROW(A248),보고서배열!$B:$B,0),1),IFERROR(INDEX(보고서배열!$E:$E,MATCH(ROW(A248),보고서배열!$D:$D,0),1),""))</f>
        <v/>
      </c>
      <c r="B248" s="226"/>
      <c r="C248" s="227" t="str">
        <f ca="1">IF(LEN($A248)&gt;0,IF(LEFT($A248,1)&lt;&gt;" ",SUMIFS(수입,관,$A248,회계장부!$A:$A,"&lt;"&amp;회계보고_시작일),SUMIFS(수입,항목,TRIM($A248),회계장부!$A:$A,"&lt;"&amp;회계보고_시작일)),"")</f>
        <v/>
      </c>
      <c r="D248" s="227" t="str">
        <f ca="1">IF(LEN($A248)&gt;0,IF(LEFT($A248,1)&lt;&gt;" ",SUMIFS(수입,관,$A248,회계장부!$A:$A,"&gt;="&amp;회계보고_시작일,회계장부!$A:$A,"&lt;="&amp;회계보고_종료일),SUMIFS(수입,항목,TRIM($A248),회계장부!$A:$A,"&gt;="&amp;회계보고_시작일,회계장부!$A:$A,"&lt;="&amp;회계보고_종료일)),"")</f>
        <v/>
      </c>
      <c r="E248" s="235" t="str">
        <f t="shared" ca="1" si="12"/>
        <v/>
      </c>
      <c r="F248" s="216" t="str">
        <f ca="1">IFERROR(INDEX(보고서배열!$G:$G,MATCH(ROW(F248),보고서배열!$F:$F,0),1),IFERROR(INDEX(보고서배열!$I:$I,MATCH(ROW(F248),보고서배열!$H:$H,0),1),""))</f>
        <v/>
      </c>
      <c r="G248" s="232"/>
      <c r="H248" s="233" t="str">
        <f ca="1">IF(LEN($F248)&gt;0,IF(LEFT($F248,1)&lt;&gt;" ",SUMIFS(지출,관,$F248,회계장부!$A:$A,"&lt;"&amp;회계보고_시작일),SUMIFS(지출,항목,TRIM($F248),회계장부!$A:$A,"&lt;"&amp;회계보고_시작일)),"")</f>
        <v/>
      </c>
      <c r="I248" s="233" t="str">
        <f ca="1">IF(LEN($F248)&gt;0,IF(LEFT($F248,1)&lt;&gt;" ",SUMIFS(지출,관,$F248,회계장부!$A:$A,"&gt;="&amp;회계보고_시작일,회계장부!$A:$A,"&lt;="&amp;회계보고_종료일),SUMIFS(지출,항목,TRIM($F248),회계장부!$A:$A,"&gt;="&amp;회계보고_시작일,회계장부!$A:$A,"&lt;="&amp;회계보고_종료일)),"")</f>
        <v/>
      </c>
      <c r="J248" s="236" t="str">
        <f t="shared" ca="1" si="13"/>
        <v/>
      </c>
      <c r="O248" s="1">
        <f t="shared" ca="1" si="11"/>
        <v>0</v>
      </c>
    </row>
    <row r="249" spans="1:15" ht="18" thickBot="1">
      <c r="A249" s="215" t="str">
        <f ca="1">IFERROR(INDEX(보고서배열!$C:$C,MATCH(ROW(A249),보고서배열!$B:$B,0),1),IFERROR(INDEX(보고서배열!$E:$E,MATCH(ROW(A249),보고서배열!$D:$D,0),1),""))</f>
        <v/>
      </c>
      <c r="B249" s="226"/>
      <c r="C249" s="227" t="str">
        <f ca="1">IF(LEN($A249)&gt;0,IF(LEFT($A249,1)&lt;&gt;" ",SUMIFS(수입,관,$A249,회계장부!$A:$A,"&lt;"&amp;회계보고_시작일),SUMIFS(수입,항목,TRIM($A249),회계장부!$A:$A,"&lt;"&amp;회계보고_시작일)),"")</f>
        <v/>
      </c>
      <c r="D249" s="227" t="str">
        <f ca="1">IF(LEN($A249)&gt;0,IF(LEFT($A249,1)&lt;&gt;" ",SUMIFS(수입,관,$A249,회계장부!$A:$A,"&gt;="&amp;회계보고_시작일,회계장부!$A:$A,"&lt;="&amp;회계보고_종료일),SUMIFS(수입,항목,TRIM($A249),회계장부!$A:$A,"&gt;="&amp;회계보고_시작일,회계장부!$A:$A,"&lt;="&amp;회계보고_종료일)),"")</f>
        <v/>
      </c>
      <c r="E249" s="235" t="str">
        <f t="shared" ca="1" si="12"/>
        <v/>
      </c>
      <c r="F249" s="216" t="str">
        <f ca="1">IFERROR(INDEX(보고서배열!$G:$G,MATCH(ROW(F249),보고서배열!$F:$F,0),1),IFERROR(INDEX(보고서배열!$I:$I,MATCH(ROW(F249),보고서배열!$H:$H,0),1),""))</f>
        <v/>
      </c>
      <c r="G249" s="232"/>
      <c r="H249" s="233" t="str">
        <f ca="1">IF(LEN($F249)&gt;0,IF(LEFT($F249,1)&lt;&gt;" ",SUMIFS(지출,관,$F249,회계장부!$A:$A,"&lt;"&amp;회계보고_시작일),SUMIFS(지출,항목,TRIM($F249),회계장부!$A:$A,"&lt;"&amp;회계보고_시작일)),"")</f>
        <v/>
      </c>
      <c r="I249" s="233" t="str">
        <f ca="1">IF(LEN($F249)&gt;0,IF(LEFT($F249,1)&lt;&gt;" ",SUMIFS(지출,관,$F249,회계장부!$A:$A,"&gt;="&amp;회계보고_시작일,회계장부!$A:$A,"&lt;="&amp;회계보고_종료일),SUMIFS(지출,항목,TRIM($F249),회계장부!$A:$A,"&gt;="&amp;회계보고_시작일,회계장부!$A:$A,"&lt;="&amp;회계보고_종료일)),"")</f>
        <v/>
      </c>
      <c r="J249" s="236" t="str">
        <f t="shared" ca="1" si="13"/>
        <v/>
      </c>
      <c r="O249" s="1">
        <f t="shared" ca="1" si="11"/>
        <v>0</v>
      </c>
    </row>
    <row r="250" spans="1:15" ht="18" thickBot="1">
      <c r="A250" s="215" t="str">
        <f ca="1">IFERROR(INDEX(보고서배열!$C:$C,MATCH(ROW(A250),보고서배열!$B:$B,0),1),IFERROR(INDEX(보고서배열!$E:$E,MATCH(ROW(A250),보고서배열!$D:$D,0),1),""))</f>
        <v/>
      </c>
      <c r="B250" s="226"/>
      <c r="C250" s="227" t="str">
        <f ca="1">IF(LEN($A250)&gt;0,IF(LEFT($A250,1)&lt;&gt;" ",SUMIFS(수입,관,$A250,회계장부!$A:$A,"&lt;"&amp;회계보고_시작일),SUMIFS(수입,항목,TRIM($A250),회계장부!$A:$A,"&lt;"&amp;회계보고_시작일)),"")</f>
        <v/>
      </c>
      <c r="D250" s="227" t="str">
        <f ca="1">IF(LEN($A250)&gt;0,IF(LEFT($A250,1)&lt;&gt;" ",SUMIFS(수입,관,$A250,회계장부!$A:$A,"&gt;="&amp;회계보고_시작일,회계장부!$A:$A,"&lt;="&amp;회계보고_종료일),SUMIFS(수입,항목,TRIM($A250),회계장부!$A:$A,"&gt;="&amp;회계보고_시작일,회계장부!$A:$A,"&lt;="&amp;회계보고_종료일)),"")</f>
        <v/>
      </c>
      <c r="E250" s="235" t="str">
        <f t="shared" ca="1" si="12"/>
        <v/>
      </c>
      <c r="F250" s="216" t="str">
        <f ca="1">IFERROR(INDEX(보고서배열!$G:$G,MATCH(ROW(F250),보고서배열!$F:$F,0),1),IFERROR(INDEX(보고서배열!$I:$I,MATCH(ROW(F250),보고서배열!$H:$H,0),1),""))</f>
        <v/>
      </c>
      <c r="G250" s="232"/>
      <c r="H250" s="233" t="str">
        <f ca="1">IF(LEN($F250)&gt;0,IF(LEFT($F250,1)&lt;&gt;" ",SUMIFS(지출,관,$F250,회계장부!$A:$A,"&lt;"&amp;회계보고_시작일),SUMIFS(지출,항목,TRIM($F250),회계장부!$A:$A,"&lt;"&amp;회계보고_시작일)),"")</f>
        <v/>
      </c>
      <c r="I250" s="233" t="str">
        <f ca="1">IF(LEN($F250)&gt;0,IF(LEFT($F250,1)&lt;&gt;" ",SUMIFS(지출,관,$F250,회계장부!$A:$A,"&gt;="&amp;회계보고_시작일,회계장부!$A:$A,"&lt;="&amp;회계보고_종료일),SUMIFS(지출,항목,TRIM($F250),회계장부!$A:$A,"&gt;="&amp;회계보고_시작일,회계장부!$A:$A,"&lt;="&amp;회계보고_종료일)),"")</f>
        <v/>
      </c>
      <c r="J250" s="236" t="str">
        <f t="shared" ca="1" si="13"/>
        <v/>
      </c>
      <c r="O250" s="1">
        <f t="shared" ca="1" si="11"/>
        <v>0</v>
      </c>
    </row>
    <row r="251" spans="1:15" ht="18" thickBot="1">
      <c r="A251" s="215" t="str">
        <f ca="1">IFERROR(INDEX(보고서배열!$C:$C,MATCH(ROW(A251),보고서배열!$B:$B,0),1),IFERROR(INDEX(보고서배열!$E:$E,MATCH(ROW(A251),보고서배열!$D:$D,0),1),""))</f>
        <v/>
      </c>
      <c r="B251" s="226"/>
      <c r="C251" s="227" t="str">
        <f ca="1">IF(LEN($A251)&gt;0,IF(LEFT($A251,1)&lt;&gt;" ",SUMIFS(수입,관,$A251,회계장부!$A:$A,"&lt;"&amp;회계보고_시작일),SUMIFS(수입,항목,TRIM($A251),회계장부!$A:$A,"&lt;"&amp;회계보고_시작일)),"")</f>
        <v/>
      </c>
      <c r="D251" s="227" t="str">
        <f ca="1">IF(LEN($A251)&gt;0,IF(LEFT($A251,1)&lt;&gt;" ",SUMIFS(수입,관,$A251,회계장부!$A:$A,"&gt;="&amp;회계보고_시작일,회계장부!$A:$A,"&lt;="&amp;회계보고_종료일),SUMIFS(수입,항목,TRIM($A251),회계장부!$A:$A,"&gt;="&amp;회계보고_시작일,회계장부!$A:$A,"&lt;="&amp;회계보고_종료일)),"")</f>
        <v/>
      </c>
      <c r="E251" s="235" t="str">
        <f t="shared" ca="1" si="12"/>
        <v/>
      </c>
      <c r="F251" s="216" t="str">
        <f ca="1">IFERROR(INDEX(보고서배열!$G:$G,MATCH(ROW(F251),보고서배열!$F:$F,0),1),IFERROR(INDEX(보고서배열!$I:$I,MATCH(ROW(F251),보고서배열!$H:$H,0),1),""))</f>
        <v/>
      </c>
      <c r="G251" s="232"/>
      <c r="H251" s="233" t="str">
        <f ca="1">IF(LEN($F251)&gt;0,IF(LEFT($F251,1)&lt;&gt;" ",SUMIFS(지출,관,$F251,회계장부!$A:$A,"&lt;"&amp;회계보고_시작일),SUMIFS(지출,항목,TRIM($F251),회계장부!$A:$A,"&lt;"&amp;회계보고_시작일)),"")</f>
        <v/>
      </c>
      <c r="I251" s="233" t="str">
        <f ca="1">IF(LEN($F251)&gt;0,IF(LEFT($F251,1)&lt;&gt;" ",SUMIFS(지출,관,$F251,회계장부!$A:$A,"&gt;="&amp;회계보고_시작일,회계장부!$A:$A,"&lt;="&amp;회계보고_종료일),SUMIFS(지출,항목,TRIM($F251),회계장부!$A:$A,"&gt;="&amp;회계보고_시작일,회계장부!$A:$A,"&lt;="&amp;회계보고_종료일)),"")</f>
        <v/>
      </c>
      <c r="J251" s="236" t="str">
        <f t="shared" ca="1" si="13"/>
        <v/>
      </c>
      <c r="O251" s="1">
        <f t="shared" ca="1" si="11"/>
        <v>0</v>
      </c>
    </row>
    <row r="252" spans="1:15" ht="18" thickBot="1">
      <c r="A252" s="215" t="str">
        <f ca="1">IFERROR(INDEX(보고서배열!$C:$C,MATCH(ROW(A252),보고서배열!$B:$B,0),1),IFERROR(INDEX(보고서배열!$E:$E,MATCH(ROW(A252),보고서배열!$D:$D,0),1),""))</f>
        <v/>
      </c>
      <c r="B252" s="226"/>
      <c r="C252" s="227" t="str">
        <f ca="1">IF(LEN($A252)&gt;0,IF(LEFT($A252,1)&lt;&gt;" ",SUMIFS(수입,관,$A252,회계장부!$A:$A,"&lt;"&amp;회계보고_시작일),SUMIFS(수입,항목,TRIM($A252),회계장부!$A:$A,"&lt;"&amp;회계보고_시작일)),"")</f>
        <v/>
      </c>
      <c r="D252" s="227" t="str">
        <f ca="1">IF(LEN($A252)&gt;0,IF(LEFT($A252,1)&lt;&gt;" ",SUMIFS(수입,관,$A252,회계장부!$A:$A,"&gt;="&amp;회계보고_시작일,회계장부!$A:$A,"&lt;="&amp;회계보고_종료일),SUMIFS(수입,항목,TRIM($A252),회계장부!$A:$A,"&gt;="&amp;회계보고_시작일,회계장부!$A:$A,"&lt;="&amp;회계보고_종료일)),"")</f>
        <v/>
      </c>
      <c r="E252" s="235" t="str">
        <f t="shared" ca="1" si="12"/>
        <v/>
      </c>
      <c r="F252" s="216" t="str">
        <f ca="1">IFERROR(INDEX(보고서배열!$G:$G,MATCH(ROW(F252),보고서배열!$F:$F,0),1),IFERROR(INDEX(보고서배열!$I:$I,MATCH(ROW(F252),보고서배열!$H:$H,0),1),""))</f>
        <v/>
      </c>
      <c r="G252" s="232"/>
      <c r="H252" s="233" t="str">
        <f ca="1">IF(LEN($F252)&gt;0,IF(LEFT($F252,1)&lt;&gt;" ",SUMIFS(지출,관,$F252,회계장부!$A:$A,"&lt;"&amp;회계보고_시작일),SUMIFS(지출,항목,TRIM($F252),회계장부!$A:$A,"&lt;"&amp;회계보고_시작일)),"")</f>
        <v/>
      </c>
      <c r="I252" s="233" t="str">
        <f ca="1">IF(LEN($F252)&gt;0,IF(LEFT($F252,1)&lt;&gt;" ",SUMIFS(지출,관,$F252,회계장부!$A:$A,"&gt;="&amp;회계보고_시작일,회계장부!$A:$A,"&lt;="&amp;회계보고_종료일),SUMIFS(지출,항목,TRIM($F252),회계장부!$A:$A,"&gt;="&amp;회계보고_시작일,회계장부!$A:$A,"&lt;="&amp;회계보고_종료일)),"")</f>
        <v/>
      </c>
      <c r="J252" s="236" t="str">
        <f t="shared" ca="1" si="13"/>
        <v/>
      </c>
      <c r="O252" s="1">
        <f t="shared" ca="1" si="11"/>
        <v>0</v>
      </c>
    </row>
    <row r="253" spans="1:15" ht="18" thickBot="1">
      <c r="A253" s="215" t="str">
        <f ca="1">IFERROR(INDEX(보고서배열!$C:$C,MATCH(ROW(A253),보고서배열!$B:$B,0),1),IFERROR(INDEX(보고서배열!$E:$E,MATCH(ROW(A253),보고서배열!$D:$D,0),1),""))</f>
        <v/>
      </c>
      <c r="B253" s="226"/>
      <c r="C253" s="227" t="str">
        <f ca="1">IF(LEN($A253)&gt;0,IF(LEFT($A253,1)&lt;&gt;" ",SUMIFS(수입,관,$A253,회계장부!$A:$A,"&lt;"&amp;회계보고_시작일),SUMIFS(수입,항목,TRIM($A253),회계장부!$A:$A,"&lt;"&amp;회계보고_시작일)),"")</f>
        <v/>
      </c>
      <c r="D253" s="227" t="str">
        <f ca="1">IF(LEN($A253)&gt;0,IF(LEFT($A253,1)&lt;&gt;" ",SUMIFS(수입,관,$A253,회계장부!$A:$A,"&gt;="&amp;회계보고_시작일,회계장부!$A:$A,"&lt;="&amp;회계보고_종료일),SUMIFS(수입,항목,TRIM($A253),회계장부!$A:$A,"&gt;="&amp;회계보고_시작일,회계장부!$A:$A,"&lt;="&amp;회계보고_종료일)),"")</f>
        <v/>
      </c>
      <c r="E253" s="235" t="str">
        <f t="shared" ca="1" si="12"/>
        <v/>
      </c>
      <c r="F253" s="216" t="str">
        <f ca="1">IFERROR(INDEX(보고서배열!$G:$G,MATCH(ROW(F253),보고서배열!$F:$F,0),1),IFERROR(INDEX(보고서배열!$I:$I,MATCH(ROW(F253),보고서배열!$H:$H,0),1),""))</f>
        <v/>
      </c>
      <c r="G253" s="232"/>
      <c r="H253" s="233" t="str">
        <f ca="1">IF(LEN($F253)&gt;0,IF(LEFT($F253,1)&lt;&gt;" ",SUMIFS(지출,관,$F253,회계장부!$A:$A,"&lt;"&amp;회계보고_시작일),SUMIFS(지출,항목,TRIM($F253),회계장부!$A:$A,"&lt;"&amp;회계보고_시작일)),"")</f>
        <v/>
      </c>
      <c r="I253" s="233" t="str">
        <f ca="1">IF(LEN($F253)&gt;0,IF(LEFT($F253,1)&lt;&gt;" ",SUMIFS(지출,관,$F253,회계장부!$A:$A,"&gt;="&amp;회계보고_시작일,회계장부!$A:$A,"&lt;="&amp;회계보고_종료일),SUMIFS(지출,항목,TRIM($F253),회계장부!$A:$A,"&gt;="&amp;회계보고_시작일,회계장부!$A:$A,"&lt;="&amp;회계보고_종료일)),"")</f>
        <v/>
      </c>
      <c r="J253" s="236" t="str">
        <f t="shared" ca="1" si="13"/>
        <v/>
      </c>
      <c r="O253" s="1">
        <f t="shared" ca="1" si="11"/>
        <v>0</v>
      </c>
    </row>
    <row r="254" spans="1:15" ht="18" thickBot="1">
      <c r="A254" s="215" t="str">
        <f ca="1">IFERROR(INDEX(보고서배열!$C:$C,MATCH(ROW(A254),보고서배열!$B:$B,0),1),IFERROR(INDEX(보고서배열!$E:$E,MATCH(ROW(A254),보고서배열!$D:$D,0),1),""))</f>
        <v/>
      </c>
      <c r="B254" s="226"/>
      <c r="C254" s="227" t="str">
        <f ca="1">IF(LEN($A254)&gt;0,IF(LEFT($A254,1)&lt;&gt;" ",SUMIFS(수입,관,$A254,회계장부!$A:$A,"&lt;"&amp;회계보고_시작일),SUMIFS(수입,항목,TRIM($A254),회계장부!$A:$A,"&lt;"&amp;회계보고_시작일)),"")</f>
        <v/>
      </c>
      <c r="D254" s="227" t="str">
        <f ca="1">IF(LEN($A254)&gt;0,IF(LEFT($A254,1)&lt;&gt;" ",SUMIFS(수입,관,$A254,회계장부!$A:$A,"&gt;="&amp;회계보고_시작일,회계장부!$A:$A,"&lt;="&amp;회계보고_종료일),SUMIFS(수입,항목,TRIM($A254),회계장부!$A:$A,"&gt;="&amp;회계보고_시작일,회계장부!$A:$A,"&lt;="&amp;회계보고_종료일)),"")</f>
        <v/>
      </c>
      <c r="E254" s="235" t="str">
        <f t="shared" ca="1" si="12"/>
        <v/>
      </c>
      <c r="F254" s="216" t="str">
        <f ca="1">IFERROR(INDEX(보고서배열!$G:$G,MATCH(ROW(F254),보고서배열!$F:$F,0),1),IFERROR(INDEX(보고서배열!$I:$I,MATCH(ROW(F254),보고서배열!$H:$H,0),1),""))</f>
        <v/>
      </c>
      <c r="G254" s="232"/>
      <c r="H254" s="233" t="str">
        <f ca="1">IF(LEN($F254)&gt;0,IF(LEFT($F254,1)&lt;&gt;" ",SUMIFS(지출,관,$F254,회계장부!$A:$A,"&lt;"&amp;회계보고_시작일),SUMIFS(지출,항목,TRIM($F254),회계장부!$A:$A,"&lt;"&amp;회계보고_시작일)),"")</f>
        <v/>
      </c>
      <c r="I254" s="233" t="str">
        <f ca="1">IF(LEN($F254)&gt;0,IF(LEFT($F254,1)&lt;&gt;" ",SUMIFS(지출,관,$F254,회계장부!$A:$A,"&gt;="&amp;회계보고_시작일,회계장부!$A:$A,"&lt;="&amp;회계보고_종료일),SUMIFS(지출,항목,TRIM($F254),회계장부!$A:$A,"&gt;="&amp;회계보고_시작일,회계장부!$A:$A,"&lt;="&amp;회계보고_종료일)),"")</f>
        <v/>
      </c>
      <c r="J254" s="236" t="str">
        <f t="shared" ca="1" si="13"/>
        <v/>
      </c>
      <c r="O254" s="1">
        <f t="shared" ca="1" si="11"/>
        <v>0</v>
      </c>
    </row>
    <row r="255" spans="1:15" ht="18" thickBot="1">
      <c r="A255" s="215" t="str">
        <f ca="1">IFERROR(INDEX(보고서배열!$C:$C,MATCH(ROW(A255),보고서배열!$B:$B,0),1),IFERROR(INDEX(보고서배열!$E:$E,MATCH(ROW(A255),보고서배열!$D:$D,0),1),""))</f>
        <v/>
      </c>
      <c r="B255" s="226"/>
      <c r="C255" s="227" t="str">
        <f ca="1">IF(LEN($A255)&gt;0,IF(LEFT($A255,1)&lt;&gt;" ",SUMIFS(수입,관,$A255,회계장부!$A:$A,"&lt;"&amp;회계보고_시작일),SUMIFS(수입,항목,TRIM($A255),회계장부!$A:$A,"&lt;"&amp;회계보고_시작일)),"")</f>
        <v/>
      </c>
      <c r="D255" s="227" t="str">
        <f ca="1">IF(LEN($A255)&gt;0,IF(LEFT($A255,1)&lt;&gt;" ",SUMIFS(수입,관,$A255,회계장부!$A:$A,"&gt;="&amp;회계보고_시작일,회계장부!$A:$A,"&lt;="&amp;회계보고_종료일),SUMIFS(수입,항목,TRIM($A255),회계장부!$A:$A,"&gt;="&amp;회계보고_시작일,회계장부!$A:$A,"&lt;="&amp;회계보고_종료일)),"")</f>
        <v/>
      </c>
      <c r="E255" s="235" t="str">
        <f t="shared" ca="1" si="12"/>
        <v/>
      </c>
      <c r="F255" s="216" t="str">
        <f ca="1">IFERROR(INDEX(보고서배열!$G:$G,MATCH(ROW(F255),보고서배열!$F:$F,0),1),IFERROR(INDEX(보고서배열!$I:$I,MATCH(ROW(F255),보고서배열!$H:$H,0),1),""))</f>
        <v/>
      </c>
      <c r="G255" s="232"/>
      <c r="H255" s="233" t="str">
        <f ca="1">IF(LEN($F255)&gt;0,IF(LEFT($F255,1)&lt;&gt;" ",SUMIFS(지출,관,$F255,회계장부!$A:$A,"&lt;"&amp;회계보고_시작일),SUMIFS(지출,항목,TRIM($F255),회계장부!$A:$A,"&lt;"&amp;회계보고_시작일)),"")</f>
        <v/>
      </c>
      <c r="I255" s="233" t="str">
        <f ca="1">IF(LEN($F255)&gt;0,IF(LEFT($F255,1)&lt;&gt;" ",SUMIFS(지출,관,$F255,회계장부!$A:$A,"&gt;="&amp;회계보고_시작일,회계장부!$A:$A,"&lt;="&amp;회계보고_종료일),SUMIFS(지출,항목,TRIM($F255),회계장부!$A:$A,"&gt;="&amp;회계보고_시작일,회계장부!$A:$A,"&lt;="&amp;회계보고_종료일)),"")</f>
        <v/>
      </c>
      <c r="J255" s="236" t="str">
        <f t="shared" ca="1" si="13"/>
        <v/>
      </c>
      <c r="O255" s="1">
        <f t="shared" ca="1" si="11"/>
        <v>0</v>
      </c>
    </row>
    <row r="256" spans="1:15" ht="18" thickBot="1">
      <c r="A256" s="215" t="str">
        <f ca="1">IFERROR(INDEX(보고서배열!$C:$C,MATCH(ROW(A256),보고서배열!$B:$B,0),1),IFERROR(INDEX(보고서배열!$E:$E,MATCH(ROW(A256),보고서배열!$D:$D,0),1),""))</f>
        <v/>
      </c>
      <c r="B256" s="226"/>
      <c r="C256" s="227" t="str">
        <f ca="1">IF(LEN($A256)&gt;0,IF(LEFT($A256,1)&lt;&gt;" ",SUMIFS(수입,관,$A256,회계장부!$A:$A,"&lt;"&amp;회계보고_시작일),SUMIFS(수입,항목,TRIM($A256),회계장부!$A:$A,"&lt;"&amp;회계보고_시작일)),"")</f>
        <v/>
      </c>
      <c r="D256" s="227" t="str">
        <f ca="1">IF(LEN($A256)&gt;0,IF(LEFT($A256,1)&lt;&gt;" ",SUMIFS(수입,관,$A256,회계장부!$A:$A,"&gt;="&amp;회계보고_시작일,회계장부!$A:$A,"&lt;="&amp;회계보고_종료일),SUMIFS(수입,항목,TRIM($A256),회계장부!$A:$A,"&gt;="&amp;회계보고_시작일,회계장부!$A:$A,"&lt;="&amp;회계보고_종료일)),"")</f>
        <v/>
      </c>
      <c r="E256" s="235" t="str">
        <f t="shared" ca="1" si="12"/>
        <v/>
      </c>
      <c r="F256" s="216" t="str">
        <f ca="1">IFERROR(INDEX(보고서배열!$G:$G,MATCH(ROW(F256),보고서배열!$F:$F,0),1),IFERROR(INDEX(보고서배열!$I:$I,MATCH(ROW(F256),보고서배열!$H:$H,0),1),""))</f>
        <v/>
      </c>
      <c r="G256" s="232"/>
      <c r="H256" s="233" t="str">
        <f ca="1">IF(LEN($F256)&gt;0,IF(LEFT($F256,1)&lt;&gt;" ",SUMIFS(지출,관,$F256,회계장부!$A:$A,"&lt;"&amp;회계보고_시작일),SUMIFS(지출,항목,TRIM($F256),회계장부!$A:$A,"&lt;"&amp;회계보고_시작일)),"")</f>
        <v/>
      </c>
      <c r="I256" s="233" t="str">
        <f ca="1">IF(LEN($F256)&gt;0,IF(LEFT($F256,1)&lt;&gt;" ",SUMIFS(지출,관,$F256,회계장부!$A:$A,"&gt;="&amp;회계보고_시작일,회계장부!$A:$A,"&lt;="&amp;회계보고_종료일),SUMIFS(지출,항목,TRIM($F256),회계장부!$A:$A,"&gt;="&amp;회계보고_시작일,회계장부!$A:$A,"&lt;="&amp;회계보고_종료일)),"")</f>
        <v/>
      </c>
      <c r="J256" s="236" t="str">
        <f t="shared" ca="1" si="13"/>
        <v/>
      </c>
      <c r="O256" s="1">
        <f t="shared" ca="1" si="11"/>
        <v>0</v>
      </c>
    </row>
    <row r="257" spans="1:15" ht="18" thickBot="1">
      <c r="A257" s="215" t="str">
        <f ca="1">IFERROR(INDEX(보고서배열!$C:$C,MATCH(ROW(A257),보고서배열!$B:$B,0),1),IFERROR(INDEX(보고서배열!$E:$E,MATCH(ROW(A257),보고서배열!$D:$D,0),1),""))</f>
        <v/>
      </c>
      <c r="B257" s="226"/>
      <c r="C257" s="227" t="str">
        <f ca="1">IF(LEN($A257)&gt;0,IF(LEFT($A257,1)&lt;&gt;" ",SUMIFS(수입,관,$A257,회계장부!$A:$A,"&lt;"&amp;회계보고_시작일),SUMIFS(수입,항목,TRIM($A257),회계장부!$A:$A,"&lt;"&amp;회계보고_시작일)),"")</f>
        <v/>
      </c>
      <c r="D257" s="227" t="str">
        <f ca="1">IF(LEN($A257)&gt;0,IF(LEFT($A257,1)&lt;&gt;" ",SUMIFS(수입,관,$A257,회계장부!$A:$A,"&gt;="&amp;회계보고_시작일,회계장부!$A:$A,"&lt;="&amp;회계보고_종료일),SUMIFS(수입,항목,TRIM($A257),회계장부!$A:$A,"&gt;="&amp;회계보고_시작일,회계장부!$A:$A,"&lt;="&amp;회계보고_종료일)),"")</f>
        <v/>
      </c>
      <c r="E257" s="235" t="str">
        <f t="shared" ca="1" si="12"/>
        <v/>
      </c>
      <c r="F257" s="216" t="str">
        <f ca="1">IFERROR(INDEX(보고서배열!$G:$G,MATCH(ROW(F257),보고서배열!$F:$F,0),1),IFERROR(INDEX(보고서배열!$I:$I,MATCH(ROW(F257),보고서배열!$H:$H,0),1),""))</f>
        <v/>
      </c>
      <c r="G257" s="232"/>
      <c r="H257" s="233" t="str">
        <f ca="1">IF(LEN($F257)&gt;0,IF(LEFT($F257,1)&lt;&gt;" ",SUMIFS(지출,관,$F257,회계장부!$A:$A,"&lt;"&amp;회계보고_시작일),SUMIFS(지출,항목,TRIM($F257),회계장부!$A:$A,"&lt;"&amp;회계보고_시작일)),"")</f>
        <v/>
      </c>
      <c r="I257" s="233" t="str">
        <f ca="1">IF(LEN($F257)&gt;0,IF(LEFT($F257,1)&lt;&gt;" ",SUMIFS(지출,관,$F257,회계장부!$A:$A,"&gt;="&amp;회계보고_시작일,회계장부!$A:$A,"&lt;="&amp;회계보고_종료일),SUMIFS(지출,항목,TRIM($F257),회계장부!$A:$A,"&gt;="&amp;회계보고_시작일,회계장부!$A:$A,"&lt;="&amp;회계보고_종료일)),"")</f>
        <v/>
      </c>
      <c r="J257" s="236" t="str">
        <f t="shared" ca="1" si="13"/>
        <v/>
      </c>
      <c r="O257" s="1">
        <f t="shared" ca="1" si="11"/>
        <v>0</v>
      </c>
    </row>
    <row r="258" spans="1:15" ht="18" thickBot="1">
      <c r="A258" s="215" t="str">
        <f ca="1">IFERROR(INDEX(보고서배열!$C:$C,MATCH(ROW(A258),보고서배열!$B:$B,0),1),IFERROR(INDEX(보고서배열!$E:$E,MATCH(ROW(A258),보고서배열!$D:$D,0),1),""))</f>
        <v/>
      </c>
      <c r="B258" s="226"/>
      <c r="C258" s="227" t="str">
        <f ca="1">IF(LEN($A258)&gt;0,IF(LEFT($A258,1)&lt;&gt;" ",SUMIFS(수입,관,$A258,회계장부!$A:$A,"&lt;"&amp;회계보고_시작일),SUMIFS(수입,항목,TRIM($A258),회계장부!$A:$A,"&lt;"&amp;회계보고_시작일)),"")</f>
        <v/>
      </c>
      <c r="D258" s="227" t="str">
        <f ca="1">IF(LEN($A258)&gt;0,IF(LEFT($A258,1)&lt;&gt;" ",SUMIFS(수입,관,$A258,회계장부!$A:$A,"&gt;="&amp;회계보고_시작일,회계장부!$A:$A,"&lt;="&amp;회계보고_종료일),SUMIFS(수입,항목,TRIM($A258),회계장부!$A:$A,"&gt;="&amp;회계보고_시작일,회계장부!$A:$A,"&lt;="&amp;회계보고_종료일)),"")</f>
        <v/>
      </c>
      <c r="E258" s="235" t="str">
        <f t="shared" ca="1" si="12"/>
        <v/>
      </c>
      <c r="F258" s="216" t="str">
        <f ca="1">IFERROR(INDEX(보고서배열!$G:$G,MATCH(ROW(F258),보고서배열!$F:$F,0),1),IFERROR(INDEX(보고서배열!$I:$I,MATCH(ROW(F258),보고서배열!$H:$H,0),1),""))</f>
        <v/>
      </c>
      <c r="G258" s="232"/>
      <c r="H258" s="233" t="str">
        <f ca="1">IF(LEN($F258)&gt;0,IF(LEFT($F258,1)&lt;&gt;" ",SUMIFS(지출,관,$F258,회계장부!$A:$A,"&lt;"&amp;회계보고_시작일),SUMIFS(지출,항목,TRIM($F258),회계장부!$A:$A,"&lt;"&amp;회계보고_시작일)),"")</f>
        <v/>
      </c>
      <c r="I258" s="233" t="str">
        <f ca="1">IF(LEN($F258)&gt;0,IF(LEFT($F258,1)&lt;&gt;" ",SUMIFS(지출,관,$F258,회계장부!$A:$A,"&gt;="&amp;회계보고_시작일,회계장부!$A:$A,"&lt;="&amp;회계보고_종료일),SUMIFS(지출,항목,TRIM($F258),회계장부!$A:$A,"&gt;="&amp;회계보고_시작일,회계장부!$A:$A,"&lt;="&amp;회계보고_종료일)),"")</f>
        <v/>
      </c>
      <c r="J258" s="236" t="str">
        <f t="shared" ca="1" si="13"/>
        <v/>
      </c>
      <c r="O258" s="1">
        <f t="shared" ref="O258:O321" ca="1" si="14">LEN($A258)+LEN($F258)</f>
        <v>0</v>
      </c>
    </row>
    <row r="259" spans="1:15" ht="18" thickBot="1">
      <c r="A259" s="215" t="str">
        <f ca="1">IFERROR(INDEX(보고서배열!$C:$C,MATCH(ROW(A259),보고서배열!$B:$B,0),1),IFERROR(INDEX(보고서배열!$E:$E,MATCH(ROW(A259),보고서배열!$D:$D,0),1),""))</f>
        <v/>
      </c>
      <c r="B259" s="226"/>
      <c r="C259" s="227" t="str">
        <f ca="1">IF(LEN($A259)&gt;0,IF(LEFT($A259,1)&lt;&gt;" ",SUMIFS(수입,관,$A259,회계장부!$A:$A,"&lt;"&amp;회계보고_시작일),SUMIFS(수입,항목,TRIM($A259),회계장부!$A:$A,"&lt;"&amp;회계보고_시작일)),"")</f>
        <v/>
      </c>
      <c r="D259" s="227" t="str">
        <f ca="1">IF(LEN($A259)&gt;0,IF(LEFT($A259,1)&lt;&gt;" ",SUMIFS(수입,관,$A259,회계장부!$A:$A,"&gt;="&amp;회계보고_시작일,회계장부!$A:$A,"&lt;="&amp;회계보고_종료일),SUMIFS(수입,항목,TRIM($A259),회계장부!$A:$A,"&gt;="&amp;회계보고_시작일,회계장부!$A:$A,"&lt;="&amp;회계보고_종료일)),"")</f>
        <v/>
      </c>
      <c r="E259" s="235" t="str">
        <f t="shared" ca="1" si="12"/>
        <v/>
      </c>
      <c r="F259" s="216" t="str">
        <f ca="1">IFERROR(INDEX(보고서배열!$G:$G,MATCH(ROW(F259),보고서배열!$F:$F,0),1),IFERROR(INDEX(보고서배열!$I:$I,MATCH(ROW(F259),보고서배열!$H:$H,0),1),""))</f>
        <v/>
      </c>
      <c r="G259" s="232"/>
      <c r="H259" s="233" t="str">
        <f ca="1">IF(LEN($F259)&gt;0,IF(LEFT($F259,1)&lt;&gt;" ",SUMIFS(지출,관,$F259,회계장부!$A:$A,"&lt;"&amp;회계보고_시작일),SUMIFS(지출,항목,TRIM($F259),회계장부!$A:$A,"&lt;"&amp;회계보고_시작일)),"")</f>
        <v/>
      </c>
      <c r="I259" s="233" t="str">
        <f ca="1">IF(LEN($F259)&gt;0,IF(LEFT($F259,1)&lt;&gt;" ",SUMIFS(지출,관,$F259,회계장부!$A:$A,"&gt;="&amp;회계보고_시작일,회계장부!$A:$A,"&lt;="&amp;회계보고_종료일),SUMIFS(지출,항목,TRIM($F259),회계장부!$A:$A,"&gt;="&amp;회계보고_시작일,회계장부!$A:$A,"&lt;="&amp;회계보고_종료일)),"")</f>
        <v/>
      </c>
      <c r="J259" s="236" t="str">
        <f t="shared" ca="1" si="13"/>
        <v/>
      </c>
      <c r="O259" s="1">
        <f t="shared" ca="1" si="14"/>
        <v>0</v>
      </c>
    </row>
    <row r="260" spans="1:15" ht="18" thickBot="1">
      <c r="A260" s="215" t="str">
        <f ca="1">IFERROR(INDEX(보고서배열!$C:$C,MATCH(ROW(A260),보고서배열!$B:$B,0),1),IFERROR(INDEX(보고서배열!$E:$E,MATCH(ROW(A260),보고서배열!$D:$D,0),1),""))</f>
        <v/>
      </c>
      <c r="B260" s="226"/>
      <c r="C260" s="227" t="str">
        <f ca="1">IF(LEN($A260)&gt;0,IF(LEFT($A260,1)&lt;&gt;" ",SUMIFS(수입,관,$A260,회계장부!$A:$A,"&lt;"&amp;회계보고_시작일),SUMIFS(수입,항목,TRIM($A260),회계장부!$A:$A,"&lt;"&amp;회계보고_시작일)),"")</f>
        <v/>
      </c>
      <c r="D260" s="227" t="str">
        <f ca="1">IF(LEN($A260)&gt;0,IF(LEFT($A260,1)&lt;&gt;" ",SUMIFS(수입,관,$A260,회계장부!$A:$A,"&gt;="&amp;회계보고_시작일,회계장부!$A:$A,"&lt;="&amp;회계보고_종료일),SUMIFS(수입,항목,TRIM($A260),회계장부!$A:$A,"&gt;="&amp;회계보고_시작일,회계장부!$A:$A,"&lt;="&amp;회계보고_종료일)),"")</f>
        <v/>
      </c>
      <c r="E260" s="235" t="str">
        <f t="shared" ca="1" si="12"/>
        <v/>
      </c>
      <c r="F260" s="216" t="str">
        <f ca="1">IFERROR(INDEX(보고서배열!$G:$G,MATCH(ROW(F260),보고서배열!$F:$F,0),1),IFERROR(INDEX(보고서배열!$I:$I,MATCH(ROW(F260),보고서배열!$H:$H,0),1),""))</f>
        <v/>
      </c>
      <c r="G260" s="232"/>
      <c r="H260" s="233" t="str">
        <f ca="1">IF(LEN($F260)&gt;0,IF(LEFT($F260,1)&lt;&gt;" ",SUMIFS(지출,관,$F260,회계장부!$A:$A,"&lt;"&amp;회계보고_시작일),SUMIFS(지출,항목,TRIM($F260),회계장부!$A:$A,"&lt;"&amp;회계보고_시작일)),"")</f>
        <v/>
      </c>
      <c r="I260" s="233" t="str">
        <f ca="1">IF(LEN($F260)&gt;0,IF(LEFT($F260,1)&lt;&gt;" ",SUMIFS(지출,관,$F260,회계장부!$A:$A,"&gt;="&amp;회계보고_시작일,회계장부!$A:$A,"&lt;="&amp;회계보고_종료일),SUMIFS(지출,항목,TRIM($F260),회계장부!$A:$A,"&gt;="&amp;회계보고_시작일,회계장부!$A:$A,"&lt;="&amp;회계보고_종료일)),"")</f>
        <v/>
      </c>
      <c r="J260" s="236" t="str">
        <f t="shared" ca="1" si="13"/>
        <v/>
      </c>
      <c r="O260" s="1">
        <f t="shared" ca="1" si="14"/>
        <v>0</v>
      </c>
    </row>
    <row r="261" spans="1:15" ht="18" thickBot="1">
      <c r="A261" s="215" t="str">
        <f ca="1">IFERROR(INDEX(보고서배열!$C:$C,MATCH(ROW(A261),보고서배열!$B:$B,0),1),IFERROR(INDEX(보고서배열!$E:$E,MATCH(ROW(A261),보고서배열!$D:$D,0),1),""))</f>
        <v/>
      </c>
      <c r="B261" s="226"/>
      <c r="C261" s="227" t="str">
        <f ca="1">IF(LEN($A261)&gt;0,IF(LEFT($A261,1)&lt;&gt;" ",SUMIFS(수입,관,$A261,회계장부!$A:$A,"&lt;"&amp;회계보고_시작일),SUMIFS(수입,항목,TRIM($A261),회계장부!$A:$A,"&lt;"&amp;회계보고_시작일)),"")</f>
        <v/>
      </c>
      <c r="D261" s="227" t="str">
        <f ca="1">IF(LEN($A261)&gt;0,IF(LEFT($A261,1)&lt;&gt;" ",SUMIFS(수입,관,$A261,회계장부!$A:$A,"&gt;="&amp;회계보고_시작일,회계장부!$A:$A,"&lt;="&amp;회계보고_종료일),SUMIFS(수입,항목,TRIM($A261),회계장부!$A:$A,"&gt;="&amp;회계보고_시작일,회계장부!$A:$A,"&lt;="&amp;회계보고_종료일)),"")</f>
        <v/>
      </c>
      <c r="E261" s="235" t="str">
        <f t="shared" ca="1" si="12"/>
        <v/>
      </c>
      <c r="F261" s="216" t="str">
        <f ca="1">IFERROR(INDEX(보고서배열!$G:$G,MATCH(ROW(F261),보고서배열!$F:$F,0),1),IFERROR(INDEX(보고서배열!$I:$I,MATCH(ROW(F261),보고서배열!$H:$H,0),1),""))</f>
        <v/>
      </c>
      <c r="G261" s="232"/>
      <c r="H261" s="233" t="str">
        <f ca="1">IF(LEN($F261)&gt;0,IF(LEFT($F261,1)&lt;&gt;" ",SUMIFS(지출,관,$F261,회계장부!$A:$A,"&lt;"&amp;회계보고_시작일),SUMIFS(지출,항목,TRIM($F261),회계장부!$A:$A,"&lt;"&amp;회계보고_시작일)),"")</f>
        <v/>
      </c>
      <c r="I261" s="233" t="str">
        <f ca="1">IF(LEN($F261)&gt;0,IF(LEFT($F261,1)&lt;&gt;" ",SUMIFS(지출,관,$F261,회계장부!$A:$A,"&gt;="&amp;회계보고_시작일,회계장부!$A:$A,"&lt;="&amp;회계보고_종료일),SUMIFS(지출,항목,TRIM($F261),회계장부!$A:$A,"&gt;="&amp;회계보고_시작일,회계장부!$A:$A,"&lt;="&amp;회계보고_종료일)),"")</f>
        <v/>
      </c>
      <c r="J261" s="236" t="str">
        <f t="shared" ca="1" si="13"/>
        <v/>
      </c>
      <c r="O261" s="1">
        <f t="shared" ca="1" si="14"/>
        <v>0</v>
      </c>
    </row>
    <row r="262" spans="1:15" ht="18" thickBot="1">
      <c r="A262" s="215" t="str">
        <f ca="1">IFERROR(INDEX(보고서배열!$C:$C,MATCH(ROW(A262),보고서배열!$B:$B,0),1),IFERROR(INDEX(보고서배열!$E:$E,MATCH(ROW(A262),보고서배열!$D:$D,0),1),""))</f>
        <v/>
      </c>
      <c r="B262" s="226"/>
      <c r="C262" s="227" t="str">
        <f ca="1">IF(LEN($A262)&gt;0,IF(LEFT($A262,1)&lt;&gt;" ",SUMIFS(수입,관,$A262,회계장부!$A:$A,"&lt;"&amp;회계보고_시작일),SUMIFS(수입,항목,TRIM($A262),회계장부!$A:$A,"&lt;"&amp;회계보고_시작일)),"")</f>
        <v/>
      </c>
      <c r="D262" s="227" t="str">
        <f ca="1">IF(LEN($A262)&gt;0,IF(LEFT($A262,1)&lt;&gt;" ",SUMIFS(수입,관,$A262,회계장부!$A:$A,"&gt;="&amp;회계보고_시작일,회계장부!$A:$A,"&lt;="&amp;회계보고_종료일),SUMIFS(수입,항목,TRIM($A262),회계장부!$A:$A,"&gt;="&amp;회계보고_시작일,회계장부!$A:$A,"&lt;="&amp;회계보고_종료일)),"")</f>
        <v/>
      </c>
      <c r="E262" s="235" t="str">
        <f t="shared" ca="1" si="12"/>
        <v/>
      </c>
      <c r="F262" s="216" t="str">
        <f ca="1">IFERROR(INDEX(보고서배열!$G:$G,MATCH(ROW(F262),보고서배열!$F:$F,0),1),IFERROR(INDEX(보고서배열!$I:$I,MATCH(ROW(F262),보고서배열!$H:$H,0),1),""))</f>
        <v/>
      </c>
      <c r="G262" s="232"/>
      <c r="H262" s="233" t="str">
        <f ca="1">IF(LEN($F262)&gt;0,IF(LEFT($F262,1)&lt;&gt;" ",SUMIFS(지출,관,$F262,회계장부!$A:$A,"&lt;"&amp;회계보고_시작일),SUMIFS(지출,항목,TRIM($F262),회계장부!$A:$A,"&lt;"&amp;회계보고_시작일)),"")</f>
        <v/>
      </c>
      <c r="I262" s="233" t="str">
        <f ca="1">IF(LEN($F262)&gt;0,IF(LEFT($F262,1)&lt;&gt;" ",SUMIFS(지출,관,$F262,회계장부!$A:$A,"&gt;="&amp;회계보고_시작일,회계장부!$A:$A,"&lt;="&amp;회계보고_종료일),SUMIFS(지출,항목,TRIM($F262),회계장부!$A:$A,"&gt;="&amp;회계보고_시작일,회계장부!$A:$A,"&lt;="&amp;회계보고_종료일)),"")</f>
        <v/>
      </c>
      <c r="J262" s="236" t="str">
        <f t="shared" ca="1" si="13"/>
        <v/>
      </c>
      <c r="O262" s="1">
        <f t="shared" ca="1" si="14"/>
        <v>0</v>
      </c>
    </row>
    <row r="263" spans="1:15" ht="18" thickBot="1">
      <c r="A263" s="215" t="str">
        <f ca="1">IFERROR(INDEX(보고서배열!$C:$C,MATCH(ROW(A263),보고서배열!$B:$B,0),1),IFERROR(INDEX(보고서배열!$E:$E,MATCH(ROW(A263),보고서배열!$D:$D,0),1),""))</f>
        <v/>
      </c>
      <c r="B263" s="226"/>
      <c r="C263" s="227" t="str">
        <f ca="1">IF(LEN($A263)&gt;0,IF(LEFT($A263,1)&lt;&gt;" ",SUMIFS(수입,관,$A263,회계장부!$A:$A,"&lt;"&amp;회계보고_시작일),SUMIFS(수입,항목,TRIM($A263),회계장부!$A:$A,"&lt;"&amp;회계보고_시작일)),"")</f>
        <v/>
      </c>
      <c r="D263" s="227" t="str">
        <f ca="1">IF(LEN($A263)&gt;0,IF(LEFT($A263,1)&lt;&gt;" ",SUMIFS(수입,관,$A263,회계장부!$A:$A,"&gt;="&amp;회계보고_시작일,회계장부!$A:$A,"&lt;="&amp;회계보고_종료일),SUMIFS(수입,항목,TRIM($A263),회계장부!$A:$A,"&gt;="&amp;회계보고_시작일,회계장부!$A:$A,"&lt;="&amp;회계보고_종료일)),"")</f>
        <v/>
      </c>
      <c r="E263" s="235" t="str">
        <f t="shared" ca="1" si="12"/>
        <v/>
      </c>
      <c r="F263" s="216" t="str">
        <f ca="1">IFERROR(INDEX(보고서배열!$G:$G,MATCH(ROW(F263),보고서배열!$F:$F,0),1),IFERROR(INDEX(보고서배열!$I:$I,MATCH(ROW(F263),보고서배열!$H:$H,0),1),""))</f>
        <v/>
      </c>
      <c r="G263" s="232"/>
      <c r="H263" s="233" t="str">
        <f ca="1">IF(LEN($F263)&gt;0,IF(LEFT($F263,1)&lt;&gt;" ",SUMIFS(지출,관,$F263,회계장부!$A:$A,"&lt;"&amp;회계보고_시작일),SUMIFS(지출,항목,TRIM($F263),회계장부!$A:$A,"&lt;"&amp;회계보고_시작일)),"")</f>
        <v/>
      </c>
      <c r="I263" s="233" t="str">
        <f ca="1">IF(LEN($F263)&gt;0,IF(LEFT($F263,1)&lt;&gt;" ",SUMIFS(지출,관,$F263,회계장부!$A:$A,"&gt;="&amp;회계보고_시작일,회계장부!$A:$A,"&lt;="&amp;회계보고_종료일),SUMIFS(지출,항목,TRIM($F263),회계장부!$A:$A,"&gt;="&amp;회계보고_시작일,회계장부!$A:$A,"&lt;="&amp;회계보고_종료일)),"")</f>
        <v/>
      </c>
      <c r="J263" s="236" t="str">
        <f t="shared" ca="1" si="13"/>
        <v/>
      </c>
      <c r="O263" s="1">
        <f t="shared" ca="1" si="14"/>
        <v>0</v>
      </c>
    </row>
    <row r="264" spans="1:15" ht="18" thickBot="1">
      <c r="A264" s="215" t="str">
        <f ca="1">IFERROR(INDEX(보고서배열!$C:$C,MATCH(ROW(A264),보고서배열!$B:$B,0),1),IFERROR(INDEX(보고서배열!$E:$E,MATCH(ROW(A264),보고서배열!$D:$D,0),1),""))</f>
        <v/>
      </c>
      <c r="B264" s="226"/>
      <c r="C264" s="227" t="str">
        <f ca="1">IF(LEN($A264)&gt;0,IF(LEFT($A264,1)&lt;&gt;" ",SUMIFS(수입,관,$A264,회계장부!$A:$A,"&lt;"&amp;회계보고_시작일),SUMIFS(수입,항목,TRIM($A264),회계장부!$A:$A,"&lt;"&amp;회계보고_시작일)),"")</f>
        <v/>
      </c>
      <c r="D264" s="227" t="str">
        <f ca="1">IF(LEN($A264)&gt;0,IF(LEFT($A264,1)&lt;&gt;" ",SUMIFS(수입,관,$A264,회계장부!$A:$A,"&gt;="&amp;회계보고_시작일,회계장부!$A:$A,"&lt;="&amp;회계보고_종료일),SUMIFS(수입,항목,TRIM($A264),회계장부!$A:$A,"&gt;="&amp;회계보고_시작일,회계장부!$A:$A,"&lt;="&amp;회계보고_종료일)),"")</f>
        <v/>
      </c>
      <c r="E264" s="235" t="str">
        <f t="shared" ca="1" si="12"/>
        <v/>
      </c>
      <c r="F264" s="216" t="str">
        <f ca="1">IFERROR(INDEX(보고서배열!$G:$G,MATCH(ROW(F264),보고서배열!$F:$F,0),1),IFERROR(INDEX(보고서배열!$I:$I,MATCH(ROW(F264),보고서배열!$H:$H,0),1),""))</f>
        <v/>
      </c>
      <c r="G264" s="232"/>
      <c r="H264" s="233" t="str">
        <f ca="1">IF(LEN($F264)&gt;0,IF(LEFT($F264,1)&lt;&gt;" ",SUMIFS(지출,관,$F264,회계장부!$A:$A,"&lt;"&amp;회계보고_시작일),SUMIFS(지출,항목,TRIM($F264),회계장부!$A:$A,"&lt;"&amp;회계보고_시작일)),"")</f>
        <v/>
      </c>
      <c r="I264" s="233" t="str">
        <f ca="1">IF(LEN($F264)&gt;0,IF(LEFT($F264,1)&lt;&gt;" ",SUMIFS(지출,관,$F264,회계장부!$A:$A,"&gt;="&amp;회계보고_시작일,회계장부!$A:$A,"&lt;="&amp;회계보고_종료일),SUMIFS(지출,항목,TRIM($F264),회계장부!$A:$A,"&gt;="&amp;회계보고_시작일,회계장부!$A:$A,"&lt;="&amp;회계보고_종료일)),"")</f>
        <v/>
      </c>
      <c r="J264" s="236" t="str">
        <f t="shared" ca="1" si="13"/>
        <v/>
      </c>
      <c r="O264" s="1">
        <f t="shared" ca="1" si="14"/>
        <v>0</v>
      </c>
    </row>
    <row r="265" spans="1:15" ht="18" thickBot="1">
      <c r="A265" s="215" t="str">
        <f ca="1">IFERROR(INDEX(보고서배열!$C:$C,MATCH(ROW(A265),보고서배열!$B:$B,0),1),IFERROR(INDEX(보고서배열!$E:$E,MATCH(ROW(A265),보고서배열!$D:$D,0),1),""))</f>
        <v/>
      </c>
      <c r="B265" s="226"/>
      <c r="C265" s="227" t="str">
        <f ca="1">IF(LEN($A265)&gt;0,IF(LEFT($A265,1)&lt;&gt;" ",SUMIFS(수입,관,$A265,회계장부!$A:$A,"&lt;"&amp;회계보고_시작일),SUMIFS(수입,항목,TRIM($A265),회계장부!$A:$A,"&lt;"&amp;회계보고_시작일)),"")</f>
        <v/>
      </c>
      <c r="D265" s="227" t="str">
        <f ca="1">IF(LEN($A265)&gt;0,IF(LEFT($A265,1)&lt;&gt;" ",SUMIFS(수입,관,$A265,회계장부!$A:$A,"&gt;="&amp;회계보고_시작일,회계장부!$A:$A,"&lt;="&amp;회계보고_종료일),SUMIFS(수입,항목,TRIM($A265),회계장부!$A:$A,"&gt;="&amp;회계보고_시작일,회계장부!$A:$A,"&lt;="&amp;회계보고_종료일)),"")</f>
        <v/>
      </c>
      <c r="E265" s="235" t="str">
        <f t="shared" ref="E265:E322" ca="1" si="15">IF(LEN($A265)&gt;0,B265-SUM(C265:D265),"")</f>
        <v/>
      </c>
      <c r="F265" s="216" t="str">
        <f ca="1">IFERROR(INDEX(보고서배열!$G:$G,MATCH(ROW(F265),보고서배열!$F:$F,0),1),IFERROR(INDEX(보고서배열!$I:$I,MATCH(ROW(F265),보고서배열!$H:$H,0),1),""))</f>
        <v/>
      </c>
      <c r="G265" s="232"/>
      <c r="H265" s="233" t="str">
        <f ca="1">IF(LEN($F265)&gt;0,IF(LEFT($F265,1)&lt;&gt;" ",SUMIFS(지출,관,$F265,회계장부!$A:$A,"&lt;"&amp;회계보고_시작일),SUMIFS(지출,항목,TRIM($F265),회계장부!$A:$A,"&lt;"&amp;회계보고_시작일)),"")</f>
        <v/>
      </c>
      <c r="I265" s="233" t="str">
        <f ca="1">IF(LEN($F265)&gt;0,IF(LEFT($F265,1)&lt;&gt;" ",SUMIFS(지출,관,$F265,회계장부!$A:$A,"&gt;="&amp;회계보고_시작일,회계장부!$A:$A,"&lt;="&amp;회계보고_종료일),SUMIFS(지출,항목,TRIM($F265),회계장부!$A:$A,"&gt;="&amp;회계보고_시작일,회계장부!$A:$A,"&lt;="&amp;회계보고_종료일)),"")</f>
        <v/>
      </c>
      <c r="J265" s="236" t="str">
        <f t="shared" ca="1" si="13"/>
        <v/>
      </c>
      <c r="O265" s="1">
        <f t="shared" ca="1" si="14"/>
        <v>0</v>
      </c>
    </row>
    <row r="266" spans="1:15" ht="18" thickBot="1">
      <c r="A266" s="215" t="str">
        <f ca="1">IFERROR(INDEX(보고서배열!$C:$C,MATCH(ROW(A266),보고서배열!$B:$B,0),1),IFERROR(INDEX(보고서배열!$E:$E,MATCH(ROW(A266),보고서배열!$D:$D,0),1),""))</f>
        <v/>
      </c>
      <c r="B266" s="226"/>
      <c r="C266" s="227" t="str">
        <f ca="1">IF(LEN($A266)&gt;0,IF(LEFT($A266,1)&lt;&gt;" ",SUMIFS(수입,관,$A266,회계장부!$A:$A,"&lt;"&amp;회계보고_시작일),SUMIFS(수입,항목,TRIM($A266),회계장부!$A:$A,"&lt;"&amp;회계보고_시작일)),"")</f>
        <v/>
      </c>
      <c r="D266" s="227" t="str">
        <f ca="1">IF(LEN($A266)&gt;0,IF(LEFT($A266,1)&lt;&gt;" ",SUMIFS(수입,관,$A266,회계장부!$A:$A,"&gt;="&amp;회계보고_시작일,회계장부!$A:$A,"&lt;="&amp;회계보고_종료일),SUMIFS(수입,항목,TRIM($A266),회계장부!$A:$A,"&gt;="&amp;회계보고_시작일,회계장부!$A:$A,"&lt;="&amp;회계보고_종료일)),"")</f>
        <v/>
      </c>
      <c r="E266" s="235" t="str">
        <f t="shared" ca="1" si="15"/>
        <v/>
      </c>
      <c r="F266" s="216" t="str">
        <f ca="1">IFERROR(INDEX(보고서배열!$G:$G,MATCH(ROW(F266),보고서배열!$F:$F,0),1),IFERROR(INDEX(보고서배열!$I:$I,MATCH(ROW(F266),보고서배열!$H:$H,0),1),""))</f>
        <v/>
      </c>
      <c r="G266" s="232"/>
      <c r="H266" s="233" t="str">
        <f ca="1">IF(LEN($F266)&gt;0,IF(LEFT($F266,1)&lt;&gt;" ",SUMIFS(지출,관,$F266,회계장부!$A:$A,"&lt;"&amp;회계보고_시작일),SUMIFS(지출,항목,TRIM($F266),회계장부!$A:$A,"&lt;"&amp;회계보고_시작일)),"")</f>
        <v/>
      </c>
      <c r="I266" s="233" t="str">
        <f ca="1">IF(LEN($F266)&gt;0,IF(LEFT($F266,1)&lt;&gt;" ",SUMIFS(지출,관,$F266,회계장부!$A:$A,"&gt;="&amp;회계보고_시작일,회계장부!$A:$A,"&lt;="&amp;회계보고_종료일),SUMIFS(지출,항목,TRIM($F266),회계장부!$A:$A,"&gt;="&amp;회계보고_시작일,회계장부!$A:$A,"&lt;="&amp;회계보고_종료일)),"")</f>
        <v/>
      </c>
      <c r="J266" s="236" t="str">
        <f t="shared" ca="1" si="13"/>
        <v/>
      </c>
      <c r="O266" s="1">
        <f t="shared" ca="1" si="14"/>
        <v>0</v>
      </c>
    </row>
    <row r="267" spans="1:15" ht="18" thickBot="1">
      <c r="A267" s="215" t="str">
        <f ca="1">IFERROR(INDEX(보고서배열!$C:$C,MATCH(ROW(A267),보고서배열!$B:$B,0),1),IFERROR(INDEX(보고서배열!$E:$E,MATCH(ROW(A267),보고서배열!$D:$D,0),1),""))</f>
        <v/>
      </c>
      <c r="B267" s="226"/>
      <c r="C267" s="227" t="str">
        <f ca="1">IF(LEN($A267)&gt;0,IF(LEFT($A267,1)&lt;&gt;" ",SUMIFS(수입,관,$A267,회계장부!$A:$A,"&lt;"&amp;회계보고_시작일),SUMIFS(수입,항목,TRIM($A267),회계장부!$A:$A,"&lt;"&amp;회계보고_시작일)),"")</f>
        <v/>
      </c>
      <c r="D267" s="227" t="str">
        <f ca="1">IF(LEN($A267)&gt;0,IF(LEFT($A267,1)&lt;&gt;" ",SUMIFS(수입,관,$A267,회계장부!$A:$A,"&gt;="&amp;회계보고_시작일,회계장부!$A:$A,"&lt;="&amp;회계보고_종료일),SUMIFS(수입,항목,TRIM($A267),회계장부!$A:$A,"&gt;="&amp;회계보고_시작일,회계장부!$A:$A,"&lt;="&amp;회계보고_종료일)),"")</f>
        <v/>
      </c>
      <c r="E267" s="235" t="str">
        <f t="shared" ca="1" si="15"/>
        <v/>
      </c>
      <c r="F267" s="216" t="str">
        <f ca="1">IFERROR(INDEX(보고서배열!$G:$G,MATCH(ROW(F267),보고서배열!$F:$F,0),1),IFERROR(INDEX(보고서배열!$I:$I,MATCH(ROW(F267),보고서배열!$H:$H,0),1),""))</f>
        <v/>
      </c>
      <c r="G267" s="232"/>
      <c r="H267" s="233" t="str">
        <f ca="1">IF(LEN($F267)&gt;0,IF(LEFT($F267,1)&lt;&gt;" ",SUMIFS(지출,관,$F267,회계장부!$A:$A,"&lt;"&amp;회계보고_시작일),SUMIFS(지출,항목,TRIM($F267),회계장부!$A:$A,"&lt;"&amp;회계보고_시작일)),"")</f>
        <v/>
      </c>
      <c r="I267" s="233" t="str">
        <f ca="1">IF(LEN($F267)&gt;0,IF(LEFT($F267,1)&lt;&gt;" ",SUMIFS(지출,관,$F267,회계장부!$A:$A,"&gt;="&amp;회계보고_시작일,회계장부!$A:$A,"&lt;="&amp;회계보고_종료일),SUMIFS(지출,항목,TRIM($F267),회계장부!$A:$A,"&gt;="&amp;회계보고_시작일,회계장부!$A:$A,"&lt;="&amp;회계보고_종료일)),"")</f>
        <v/>
      </c>
      <c r="J267" s="236" t="str">
        <f t="shared" ca="1" si="13"/>
        <v/>
      </c>
      <c r="O267" s="1">
        <f t="shared" ca="1" si="14"/>
        <v>0</v>
      </c>
    </row>
    <row r="268" spans="1:15" ht="18" thickBot="1">
      <c r="A268" s="215" t="str">
        <f ca="1">IFERROR(INDEX(보고서배열!$C:$C,MATCH(ROW(A268),보고서배열!$B:$B,0),1),IFERROR(INDEX(보고서배열!$E:$E,MATCH(ROW(A268),보고서배열!$D:$D,0),1),""))</f>
        <v/>
      </c>
      <c r="B268" s="226"/>
      <c r="C268" s="227" t="str">
        <f ca="1">IF(LEN($A268)&gt;0,IF(LEFT($A268,1)&lt;&gt;" ",SUMIFS(수입,관,$A268,회계장부!$A:$A,"&lt;"&amp;회계보고_시작일),SUMIFS(수입,항목,TRIM($A268),회계장부!$A:$A,"&lt;"&amp;회계보고_시작일)),"")</f>
        <v/>
      </c>
      <c r="D268" s="227" t="str">
        <f ca="1">IF(LEN($A268)&gt;0,IF(LEFT($A268,1)&lt;&gt;" ",SUMIFS(수입,관,$A268,회계장부!$A:$A,"&gt;="&amp;회계보고_시작일,회계장부!$A:$A,"&lt;="&amp;회계보고_종료일),SUMIFS(수입,항목,TRIM($A268),회계장부!$A:$A,"&gt;="&amp;회계보고_시작일,회계장부!$A:$A,"&lt;="&amp;회계보고_종료일)),"")</f>
        <v/>
      </c>
      <c r="E268" s="235" t="str">
        <f t="shared" ca="1" si="15"/>
        <v/>
      </c>
      <c r="F268" s="216" t="str">
        <f ca="1">IFERROR(INDEX(보고서배열!$G:$G,MATCH(ROW(F268),보고서배열!$F:$F,0),1),IFERROR(INDEX(보고서배열!$I:$I,MATCH(ROW(F268),보고서배열!$H:$H,0),1),""))</f>
        <v/>
      </c>
      <c r="G268" s="232"/>
      <c r="H268" s="233" t="str">
        <f ca="1">IF(LEN($F268)&gt;0,IF(LEFT($F268,1)&lt;&gt;" ",SUMIFS(지출,관,$F268,회계장부!$A:$A,"&lt;"&amp;회계보고_시작일),SUMIFS(지출,항목,TRIM($F268),회계장부!$A:$A,"&lt;"&amp;회계보고_시작일)),"")</f>
        <v/>
      </c>
      <c r="I268" s="233" t="str">
        <f ca="1">IF(LEN($F268)&gt;0,IF(LEFT($F268,1)&lt;&gt;" ",SUMIFS(지출,관,$F268,회계장부!$A:$A,"&gt;="&amp;회계보고_시작일,회계장부!$A:$A,"&lt;="&amp;회계보고_종료일),SUMIFS(지출,항목,TRIM($F268),회계장부!$A:$A,"&gt;="&amp;회계보고_시작일,회계장부!$A:$A,"&lt;="&amp;회계보고_종료일)),"")</f>
        <v/>
      </c>
      <c r="J268" s="236" t="str">
        <f t="shared" ref="J268:J322" ca="1" si="16">IF(LEN($F268)&gt;0,G268-SUM(H268:I268),"")</f>
        <v/>
      </c>
      <c r="O268" s="1">
        <f t="shared" ca="1" si="14"/>
        <v>0</v>
      </c>
    </row>
    <row r="269" spans="1:15" ht="18" thickBot="1">
      <c r="A269" s="215" t="str">
        <f ca="1">IFERROR(INDEX(보고서배열!$C:$C,MATCH(ROW(A269),보고서배열!$B:$B,0),1),IFERROR(INDEX(보고서배열!$E:$E,MATCH(ROW(A269),보고서배열!$D:$D,0),1),""))</f>
        <v/>
      </c>
      <c r="B269" s="226"/>
      <c r="C269" s="227" t="str">
        <f ca="1">IF(LEN($A269)&gt;0,IF(LEFT($A269,1)&lt;&gt;" ",SUMIFS(수입,관,$A269,회계장부!$A:$A,"&lt;"&amp;회계보고_시작일),SUMIFS(수입,항목,TRIM($A269),회계장부!$A:$A,"&lt;"&amp;회계보고_시작일)),"")</f>
        <v/>
      </c>
      <c r="D269" s="227" t="str">
        <f ca="1">IF(LEN($A269)&gt;0,IF(LEFT($A269,1)&lt;&gt;" ",SUMIFS(수입,관,$A269,회계장부!$A:$A,"&gt;="&amp;회계보고_시작일,회계장부!$A:$A,"&lt;="&amp;회계보고_종료일),SUMIFS(수입,항목,TRIM($A269),회계장부!$A:$A,"&gt;="&amp;회계보고_시작일,회계장부!$A:$A,"&lt;="&amp;회계보고_종료일)),"")</f>
        <v/>
      </c>
      <c r="E269" s="235" t="str">
        <f t="shared" ca="1" si="15"/>
        <v/>
      </c>
      <c r="F269" s="216" t="str">
        <f ca="1">IFERROR(INDEX(보고서배열!$G:$G,MATCH(ROW(F269),보고서배열!$F:$F,0),1),IFERROR(INDEX(보고서배열!$I:$I,MATCH(ROW(F269),보고서배열!$H:$H,0),1),""))</f>
        <v/>
      </c>
      <c r="G269" s="232"/>
      <c r="H269" s="233" t="str">
        <f ca="1">IF(LEN($F269)&gt;0,IF(LEFT($F269,1)&lt;&gt;" ",SUMIFS(지출,관,$F269,회계장부!$A:$A,"&lt;"&amp;회계보고_시작일),SUMIFS(지출,항목,TRIM($F269),회계장부!$A:$A,"&lt;"&amp;회계보고_시작일)),"")</f>
        <v/>
      </c>
      <c r="I269" s="233" t="str">
        <f ca="1">IF(LEN($F269)&gt;0,IF(LEFT($F269,1)&lt;&gt;" ",SUMIFS(지출,관,$F269,회계장부!$A:$A,"&gt;="&amp;회계보고_시작일,회계장부!$A:$A,"&lt;="&amp;회계보고_종료일),SUMIFS(지출,항목,TRIM($F269),회계장부!$A:$A,"&gt;="&amp;회계보고_시작일,회계장부!$A:$A,"&lt;="&amp;회계보고_종료일)),"")</f>
        <v/>
      </c>
      <c r="J269" s="236" t="str">
        <f t="shared" ca="1" si="16"/>
        <v/>
      </c>
      <c r="O269" s="1">
        <f t="shared" ca="1" si="14"/>
        <v>0</v>
      </c>
    </row>
    <row r="270" spans="1:15" ht="18" thickBot="1">
      <c r="A270" s="215" t="str">
        <f ca="1">IFERROR(INDEX(보고서배열!$C:$C,MATCH(ROW(A270),보고서배열!$B:$B,0),1),IFERROR(INDEX(보고서배열!$E:$E,MATCH(ROW(A270),보고서배열!$D:$D,0),1),""))</f>
        <v/>
      </c>
      <c r="B270" s="226"/>
      <c r="C270" s="227" t="str">
        <f ca="1">IF(LEN($A270)&gt;0,IF(LEFT($A270,1)&lt;&gt;" ",SUMIFS(수입,관,$A270,회계장부!$A:$A,"&lt;"&amp;회계보고_시작일),SUMIFS(수입,항목,TRIM($A270),회계장부!$A:$A,"&lt;"&amp;회계보고_시작일)),"")</f>
        <v/>
      </c>
      <c r="D270" s="227" t="str">
        <f ca="1">IF(LEN($A270)&gt;0,IF(LEFT($A270,1)&lt;&gt;" ",SUMIFS(수입,관,$A270,회계장부!$A:$A,"&gt;="&amp;회계보고_시작일,회계장부!$A:$A,"&lt;="&amp;회계보고_종료일),SUMIFS(수입,항목,TRIM($A270),회계장부!$A:$A,"&gt;="&amp;회계보고_시작일,회계장부!$A:$A,"&lt;="&amp;회계보고_종료일)),"")</f>
        <v/>
      </c>
      <c r="E270" s="235" t="str">
        <f t="shared" ca="1" si="15"/>
        <v/>
      </c>
      <c r="F270" s="216" t="str">
        <f ca="1">IFERROR(INDEX(보고서배열!$G:$G,MATCH(ROW(F270),보고서배열!$F:$F,0),1),IFERROR(INDEX(보고서배열!$I:$I,MATCH(ROW(F270),보고서배열!$H:$H,0),1),""))</f>
        <v/>
      </c>
      <c r="G270" s="232"/>
      <c r="H270" s="233" t="str">
        <f ca="1">IF(LEN($F270)&gt;0,IF(LEFT($F270,1)&lt;&gt;" ",SUMIFS(지출,관,$F270,회계장부!$A:$A,"&lt;"&amp;회계보고_시작일),SUMIFS(지출,항목,TRIM($F270),회계장부!$A:$A,"&lt;"&amp;회계보고_시작일)),"")</f>
        <v/>
      </c>
      <c r="I270" s="233" t="str">
        <f ca="1">IF(LEN($F270)&gt;0,IF(LEFT($F270,1)&lt;&gt;" ",SUMIFS(지출,관,$F270,회계장부!$A:$A,"&gt;="&amp;회계보고_시작일,회계장부!$A:$A,"&lt;="&amp;회계보고_종료일),SUMIFS(지출,항목,TRIM($F270),회계장부!$A:$A,"&gt;="&amp;회계보고_시작일,회계장부!$A:$A,"&lt;="&amp;회계보고_종료일)),"")</f>
        <v/>
      </c>
      <c r="J270" s="236" t="str">
        <f t="shared" ca="1" si="16"/>
        <v/>
      </c>
      <c r="O270" s="1">
        <f t="shared" ca="1" si="14"/>
        <v>0</v>
      </c>
    </row>
    <row r="271" spans="1:15" ht="18" thickBot="1">
      <c r="A271" s="215" t="str">
        <f ca="1">IFERROR(INDEX(보고서배열!$C:$C,MATCH(ROW(A271),보고서배열!$B:$B,0),1),IFERROR(INDEX(보고서배열!$E:$E,MATCH(ROW(A271),보고서배열!$D:$D,0),1),""))</f>
        <v/>
      </c>
      <c r="B271" s="226"/>
      <c r="C271" s="227" t="str">
        <f ca="1">IF(LEN($A271)&gt;0,IF(LEFT($A271,1)&lt;&gt;" ",SUMIFS(수입,관,$A271,회계장부!$A:$A,"&lt;"&amp;회계보고_시작일),SUMIFS(수입,항목,TRIM($A271),회계장부!$A:$A,"&lt;"&amp;회계보고_시작일)),"")</f>
        <v/>
      </c>
      <c r="D271" s="227" t="str">
        <f ca="1">IF(LEN($A271)&gt;0,IF(LEFT($A271,1)&lt;&gt;" ",SUMIFS(수입,관,$A271,회계장부!$A:$A,"&gt;="&amp;회계보고_시작일,회계장부!$A:$A,"&lt;="&amp;회계보고_종료일),SUMIFS(수입,항목,TRIM($A271),회계장부!$A:$A,"&gt;="&amp;회계보고_시작일,회계장부!$A:$A,"&lt;="&amp;회계보고_종료일)),"")</f>
        <v/>
      </c>
      <c r="E271" s="235" t="str">
        <f t="shared" ca="1" si="15"/>
        <v/>
      </c>
      <c r="F271" s="216" t="str">
        <f ca="1">IFERROR(INDEX(보고서배열!$G:$G,MATCH(ROW(F271),보고서배열!$F:$F,0),1),IFERROR(INDEX(보고서배열!$I:$I,MATCH(ROW(F271),보고서배열!$H:$H,0),1),""))</f>
        <v/>
      </c>
      <c r="G271" s="232"/>
      <c r="H271" s="233" t="str">
        <f ca="1">IF(LEN($F271)&gt;0,IF(LEFT($F271,1)&lt;&gt;" ",SUMIFS(지출,관,$F271,회계장부!$A:$A,"&lt;"&amp;회계보고_시작일),SUMIFS(지출,항목,TRIM($F271),회계장부!$A:$A,"&lt;"&amp;회계보고_시작일)),"")</f>
        <v/>
      </c>
      <c r="I271" s="233" t="str">
        <f ca="1">IF(LEN($F271)&gt;0,IF(LEFT($F271,1)&lt;&gt;" ",SUMIFS(지출,관,$F271,회계장부!$A:$A,"&gt;="&amp;회계보고_시작일,회계장부!$A:$A,"&lt;="&amp;회계보고_종료일),SUMIFS(지출,항목,TRIM($F271),회계장부!$A:$A,"&gt;="&amp;회계보고_시작일,회계장부!$A:$A,"&lt;="&amp;회계보고_종료일)),"")</f>
        <v/>
      </c>
      <c r="J271" s="236" t="str">
        <f t="shared" ca="1" si="16"/>
        <v/>
      </c>
      <c r="O271" s="1">
        <f t="shared" ca="1" si="14"/>
        <v>0</v>
      </c>
    </row>
    <row r="272" spans="1:15" ht="18" thickBot="1">
      <c r="A272" s="215" t="str">
        <f ca="1">IFERROR(INDEX(보고서배열!$C:$C,MATCH(ROW(A272),보고서배열!$B:$B,0),1),IFERROR(INDEX(보고서배열!$E:$E,MATCH(ROW(A272),보고서배열!$D:$D,0),1),""))</f>
        <v/>
      </c>
      <c r="B272" s="226"/>
      <c r="C272" s="227" t="str">
        <f ca="1">IF(LEN($A272)&gt;0,IF(LEFT($A272,1)&lt;&gt;" ",SUMIFS(수입,관,$A272,회계장부!$A:$A,"&lt;"&amp;회계보고_시작일),SUMIFS(수입,항목,TRIM($A272),회계장부!$A:$A,"&lt;"&amp;회계보고_시작일)),"")</f>
        <v/>
      </c>
      <c r="D272" s="227" t="str">
        <f ca="1">IF(LEN($A272)&gt;0,IF(LEFT($A272,1)&lt;&gt;" ",SUMIFS(수입,관,$A272,회계장부!$A:$A,"&gt;="&amp;회계보고_시작일,회계장부!$A:$A,"&lt;="&amp;회계보고_종료일),SUMIFS(수입,항목,TRIM($A272),회계장부!$A:$A,"&gt;="&amp;회계보고_시작일,회계장부!$A:$A,"&lt;="&amp;회계보고_종료일)),"")</f>
        <v/>
      </c>
      <c r="E272" s="235" t="str">
        <f t="shared" ca="1" si="15"/>
        <v/>
      </c>
      <c r="F272" s="216" t="str">
        <f ca="1">IFERROR(INDEX(보고서배열!$G:$G,MATCH(ROW(F272),보고서배열!$F:$F,0),1),IFERROR(INDEX(보고서배열!$I:$I,MATCH(ROW(F272),보고서배열!$H:$H,0),1),""))</f>
        <v/>
      </c>
      <c r="G272" s="232"/>
      <c r="H272" s="233" t="str">
        <f ca="1">IF(LEN($F272)&gt;0,IF(LEFT($F272,1)&lt;&gt;" ",SUMIFS(지출,관,$F272,회계장부!$A:$A,"&lt;"&amp;회계보고_시작일),SUMIFS(지출,항목,TRIM($F272),회계장부!$A:$A,"&lt;"&amp;회계보고_시작일)),"")</f>
        <v/>
      </c>
      <c r="I272" s="233" t="str">
        <f ca="1">IF(LEN($F272)&gt;0,IF(LEFT($F272,1)&lt;&gt;" ",SUMIFS(지출,관,$F272,회계장부!$A:$A,"&gt;="&amp;회계보고_시작일,회계장부!$A:$A,"&lt;="&amp;회계보고_종료일),SUMIFS(지출,항목,TRIM($F272),회계장부!$A:$A,"&gt;="&amp;회계보고_시작일,회계장부!$A:$A,"&lt;="&amp;회계보고_종료일)),"")</f>
        <v/>
      </c>
      <c r="J272" s="236" t="str">
        <f t="shared" ca="1" si="16"/>
        <v/>
      </c>
      <c r="O272" s="1">
        <f t="shared" ca="1" si="14"/>
        <v>0</v>
      </c>
    </row>
    <row r="273" spans="1:15" ht="18" thickBot="1">
      <c r="A273" s="215" t="str">
        <f ca="1">IFERROR(INDEX(보고서배열!$C:$C,MATCH(ROW(A273),보고서배열!$B:$B,0),1),IFERROR(INDEX(보고서배열!$E:$E,MATCH(ROW(A273),보고서배열!$D:$D,0),1),""))</f>
        <v/>
      </c>
      <c r="B273" s="226"/>
      <c r="C273" s="227" t="str">
        <f ca="1">IF(LEN($A273)&gt;0,IF(LEFT($A273,1)&lt;&gt;" ",SUMIFS(수입,관,$A273,회계장부!$A:$A,"&lt;"&amp;회계보고_시작일),SUMIFS(수입,항목,TRIM($A273),회계장부!$A:$A,"&lt;"&amp;회계보고_시작일)),"")</f>
        <v/>
      </c>
      <c r="D273" s="227" t="str">
        <f ca="1">IF(LEN($A273)&gt;0,IF(LEFT($A273,1)&lt;&gt;" ",SUMIFS(수입,관,$A273,회계장부!$A:$A,"&gt;="&amp;회계보고_시작일,회계장부!$A:$A,"&lt;="&amp;회계보고_종료일),SUMIFS(수입,항목,TRIM($A273),회계장부!$A:$A,"&gt;="&amp;회계보고_시작일,회계장부!$A:$A,"&lt;="&amp;회계보고_종료일)),"")</f>
        <v/>
      </c>
      <c r="E273" s="235" t="str">
        <f t="shared" ca="1" si="15"/>
        <v/>
      </c>
      <c r="F273" s="216" t="str">
        <f ca="1">IFERROR(INDEX(보고서배열!$G:$G,MATCH(ROW(F273),보고서배열!$F:$F,0),1),IFERROR(INDEX(보고서배열!$I:$I,MATCH(ROW(F273),보고서배열!$H:$H,0),1),""))</f>
        <v/>
      </c>
      <c r="G273" s="232"/>
      <c r="H273" s="233" t="str">
        <f ca="1">IF(LEN($F273)&gt;0,IF(LEFT($F273,1)&lt;&gt;" ",SUMIFS(지출,관,$F273,회계장부!$A:$A,"&lt;"&amp;회계보고_시작일),SUMIFS(지출,항목,TRIM($F273),회계장부!$A:$A,"&lt;"&amp;회계보고_시작일)),"")</f>
        <v/>
      </c>
      <c r="I273" s="233" t="str">
        <f ca="1">IF(LEN($F273)&gt;0,IF(LEFT($F273,1)&lt;&gt;" ",SUMIFS(지출,관,$F273,회계장부!$A:$A,"&gt;="&amp;회계보고_시작일,회계장부!$A:$A,"&lt;="&amp;회계보고_종료일),SUMIFS(지출,항목,TRIM($F273),회계장부!$A:$A,"&gt;="&amp;회계보고_시작일,회계장부!$A:$A,"&lt;="&amp;회계보고_종료일)),"")</f>
        <v/>
      </c>
      <c r="J273" s="236" t="str">
        <f t="shared" ca="1" si="16"/>
        <v/>
      </c>
      <c r="O273" s="1">
        <f t="shared" ca="1" si="14"/>
        <v>0</v>
      </c>
    </row>
    <row r="274" spans="1:15" ht="18" thickBot="1">
      <c r="A274" s="215" t="str">
        <f ca="1">IFERROR(INDEX(보고서배열!$C:$C,MATCH(ROW(A274),보고서배열!$B:$B,0),1),IFERROR(INDEX(보고서배열!$E:$E,MATCH(ROW(A274),보고서배열!$D:$D,0),1),""))</f>
        <v/>
      </c>
      <c r="B274" s="226"/>
      <c r="C274" s="227" t="str">
        <f ca="1">IF(LEN($A274)&gt;0,IF(LEFT($A274,1)&lt;&gt;" ",SUMIFS(수입,관,$A274,회계장부!$A:$A,"&lt;"&amp;회계보고_시작일),SUMIFS(수입,항목,TRIM($A274),회계장부!$A:$A,"&lt;"&amp;회계보고_시작일)),"")</f>
        <v/>
      </c>
      <c r="D274" s="227" t="str">
        <f ca="1">IF(LEN($A274)&gt;0,IF(LEFT($A274,1)&lt;&gt;" ",SUMIFS(수입,관,$A274,회계장부!$A:$A,"&gt;="&amp;회계보고_시작일,회계장부!$A:$A,"&lt;="&amp;회계보고_종료일),SUMIFS(수입,항목,TRIM($A274),회계장부!$A:$A,"&gt;="&amp;회계보고_시작일,회계장부!$A:$A,"&lt;="&amp;회계보고_종료일)),"")</f>
        <v/>
      </c>
      <c r="E274" s="235" t="str">
        <f t="shared" ca="1" si="15"/>
        <v/>
      </c>
      <c r="F274" s="216" t="str">
        <f ca="1">IFERROR(INDEX(보고서배열!$G:$G,MATCH(ROW(F274),보고서배열!$F:$F,0),1),IFERROR(INDEX(보고서배열!$I:$I,MATCH(ROW(F274),보고서배열!$H:$H,0),1),""))</f>
        <v/>
      </c>
      <c r="G274" s="232"/>
      <c r="H274" s="233" t="str">
        <f ca="1">IF(LEN($F274)&gt;0,IF(LEFT($F274,1)&lt;&gt;" ",SUMIFS(지출,관,$F274,회계장부!$A:$A,"&lt;"&amp;회계보고_시작일),SUMIFS(지출,항목,TRIM($F274),회계장부!$A:$A,"&lt;"&amp;회계보고_시작일)),"")</f>
        <v/>
      </c>
      <c r="I274" s="233" t="str">
        <f ca="1">IF(LEN($F274)&gt;0,IF(LEFT($F274,1)&lt;&gt;" ",SUMIFS(지출,관,$F274,회계장부!$A:$A,"&gt;="&amp;회계보고_시작일,회계장부!$A:$A,"&lt;="&amp;회계보고_종료일),SUMIFS(지출,항목,TRIM($F274),회계장부!$A:$A,"&gt;="&amp;회계보고_시작일,회계장부!$A:$A,"&lt;="&amp;회계보고_종료일)),"")</f>
        <v/>
      </c>
      <c r="J274" s="236" t="str">
        <f t="shared" ca="1" si="16"/>
        <v/>
      </c>
      <c r="O274" s="1">
        <f t="shared" ca="1" si="14"/>
        <v>0</v>
      </c>
    </row>
    <row r="275" spans="1:15" ht="18" thickBot="1">
      <c r="A275" s="215" t="str">
        <f ca="1">IFERROR(INDEX(보고서배열!$C:$C,MATCH(ROW(A275),보고서배열!$B:$B,0),1),IFERROR(INDEX(보고서배열!$E:$E,MATCH(ROW(A275),보고서배열!$D:$D,0),1),""))</f>
        <v/>
      </c>
      <c r="B275" s="226"/>
      <c r="C275" s="227" t="str">
        <f ca="1">IF(LEN($A275)&gt;0,IF(LEFT($A275,1)&lt;&gt;" ",SUMIFS(수입,관,$A275,회계장부!$A:$A,"&lt;"&amp;회계보고_시작일),SUMIFS(수입,항목,TRIM($A275),회계장부!$A:$A,"&lt;"&amp;회계보고_시작일)),"")</f>
        <v/>
      </c>
      <c r="D275" s="227" t="str">
        <f ca="1">IF(LEN($A275)&gt;0,IF(LEFT($A275,1)&lt;&gt;" ",SUMIFS(수입,관,$A275,회계장부!$A:$A,"&gt;="&amp;회계보고_시작일,회계장부!$A:$A,"&lt;="&amp;회계보고_종료일),SUMIFS(수입,항목,TRIM($A275),회계장부!$A:$A,"&gt;="&amp;회계보고_시작일,회계장부!$A:$A,"&lt;="&amp;회계보고_종료일)),"")</f>
        <v/>
      </c>
      <c r="E275" s="235" t="str">
        <f t="shared" ca="1" si="15"/>
        <v/>
      </c>
      <c r="F275" s="216" t="str">
        <f ca="1">IFERROR(INDEX(보고서배열!$G:$G,MATCH(ROW(F275),보고서배열!$F:$F,0),1),IFERROR(INDEX(보고서배열!$I:$I,MATCH(ROW(F275),보고서배열!$H:$H,0),1),""))</f>
        <v/>
      </c>
      <c r="G275" s="232"/>
      <c r="H275" s="233" t="str">
        <f ca="1">IF(LEN($F275)&gt;0,IF(LEFT($F275,1)&lt;&gt;" ",SUMIFS(지출,관,$F275,회계장부!$A:$A,"&lt;"&amp;회계보고_시작일),SUMIFS(지출,항목,TRIM($F275),회계장부!$A:$A,"&lt;"&amp;회계보고_시작일)),"")</f>
        <v/>
      </c>
      <c r="I275" s="233" t="str">
        <f ca="1">IF(LEN($F275)&gt;0,IF(LEFT($F275,1)&lt;&gt;" ",SUMIFS(지출,관,$F275,회계장부!$A:$A,"&gt;="&amp;회계보고_시작일,회계장부!$A:$A,"&lt;="&amp;회계보고_종료일),SUMIFS(지출,항목,TRIM($F275),회계장부!$A:$A,"&gt;="&amp;회계보고_시작일,회계장부!$A:$A,"&lt;="&amp;회계보고_종료일)),"")</f>
        <v/>
      </c>
      <c r="J275" s="236" t="str">
        <f t="shared" ca="1" si="16"/>
        <v/>
      </c>
      <c r="O275" s="1">
        <f t="shared" ca="1" si="14"/>
        <v>0</v>
      </c>
    </row>
    <row r="276" spans="1:15" ht="18" thickBot="1">
      <c r="A276" s="215" t="str">
        <f ca="1">IFERROR(INDEX(보고서배열!$C:$C,MATCH(ROW(A276),보고서배열!$B:$B,0),1),IFERROR(INDEX(보고서배열!$E:$E,MATCH(ROW(A276),보고서배열!$D:$D,0),1),""))</f>
        <v/>
      </c>
      <c r="B276" s="226"/>
      <c r="C276" s="227" t="str">
        <f ca="1">IF(LEN($A276)&gt;0,IF(LEFT($A276,1)&lt;&gt;" ",SUMIFS(수입,관,$A276,회계장부!$A:$A,"&lt;"&amp;회계보고_시작일),SUMIFS(수입,항목,TRIM($A276),회계장부!$A:$A,"&lt;"&amp;회계보고_시작일)),"")</f>
        <v/>
      </c>
      <c r="D276" s="227" t="str">
        <f ca="1">IF(LEN($A276)&gt;0,IF(LEFT($A276,1)&lt;&gt;" ",SUMIFS(수입,관,$A276,회계장부!$A:$A,"&gt;="&amp;회계보고_시작일,회계장부!$A:$A,"&lt;="&amp;회계보고_종료일),SUMIFS(수입,항목,TRIM($A276),회계장부!$A:$A,"&gt;="&amp;회계보고_시작일,회계장부!$A:$A,"&lt;="&amp;회계보고_종료일)),"")</f>
        <v/>
      </c>
      <c r="E276" s="235" t="str">
        <f t="shared" ca="1" si="15"/>
        <v/>
      </c>
      <c r="F276" s="216" t="str">
        <f ca="1">IFERROR(INDEX(보고서배열!$G:$G,MATCH(ROW(F276),보고서배열!$F:$F,0),1),IFERROR(INDEX(보고서배열!$I:$I,MATCH(ROW(F276),보고서배열!$H:$H,0),1),""))</f>
        <v/>
      </c>
      <c r="G276" s="232"/>
      <c r="H276" s="233" t="str">
        <f ca="1">IF(LEN($F276)&gt;0,IF(LEFT($F276,1)&lt;&gt;" ",SUMIFS(지출,관,$F276,회계장부!$A:$A,"&lt;"&amp;회계보고_시작일),SUMIFS(지출,항목,TRIM($F276),회계장부!$A:$A,"&lt;"&amp;회계보고_시작일)),"")</f>
        <v/>
      </c>
      <c r="I276" s="233" t="str">
        <f ca="1">IF(LEN($F276)&gt;0,IF(LEFT($F276,1)&lt;&gt;" ",SUMIFS(지출,관,$F276,회계장부!$A:$A,"&gt;="&amp;회계보고_시작일,회계장부!$A:$A,"&lt;="&amp;회계보고_종료일),SUMIFS(지출,항목,TRIM($F276),회계장부!$A:$A,"&gt;="&amp;회계보고_시작일,회계장부!$A:$A,"&lt;="&amp;회계보고_종료일)),"")</f>
        <v/>
      </c>
      <c r="J276" s="236" t="str">
        <f t="shared" ca="1" si="16"/>
        <v/>
      </c>
      <c r="O276" s="1">
        <f t="shared" ca="1" si="14"/>
        <v>0</v>
      </c>
    </row>
    <row r="277" spans="1:15" ht="18" thickBot="1">
      <c r="A277" s="215" t="str">
        <f ca="1">IFERROR(INDEX(보고서배열!$C:$C,MATCH(ROW(A277),보고서배열!$B:$B,0),1),IFERROR(INDEX(보고서배열!$E:$E,MATCH(ROW(A277),보고서배열!$D:$D,0),1),""))</f>
        <v/>
      </c>
      <c r="B277" s="226"/>
      <c r="C277" s="227" t="str">
        <f ca="1">IF(LEN($A277)&gt;0,IF(LEFT($A277,1)&lt;&gt;" ",SUMIFS(수입,관,$A277,회계장부!$A:$A,"&lt;"&amp;회계보고_시작일),SUMIFS(수입,항목,TRIM($A277),회계장부!$A:$A,"&lt;"&amp;회계보고_시작일)),"")</f>
        <v/>
      </c>
      <c r="D277" s="227" t="str">
        <f ca="1">IF(LEN($A277)&gt;0,IF(LEFT($A277,1)&lt;&gt;" ",SUMIFS(수입,관,$A277,회계장부!$A:$A,"&gt;="&amp;회계보고_시작일,회계장부!$A:$A,"&lt;="&amp;회계보고_종료일),SUMIFS(수입,항목,TRIM($A277),회계장부!$A:$A,"&gt;="&amp;회계보고_시작일,회계장부!$A:$A,"&lt;="&amp;회계보고_종료일)),"")</f>
        <v/>
      </c>
      <c r="E277" s="235" t="str">
        <f t="shared" ca="1" si="15"/>
        <v/>
      </c>
      <c r="F277" s="216" t="str">
        <f ca="1">IFERROR(INDEX(보고서배열!$G:$G,MATCH(ROW(F277),보고서배열!$F:$F,0),1),IFERROR(INDEX(보고서배열!$I:$I,MATCH(ROW(F277),보고서배열!$H:$H,0),1),""))</f>
        <v/>
      </c>
      <c r="G277" s="232"/>
      <c r="H277" s="233" t="str">
        <f ca="1">IF(LEN($F277)&gt;0,IF(LEFT($F277,1)&lt;&gt;" ",SUMIFS(지출,관,$F277,회계장부!$A:$A,"&lt;"&amp;회계보고_시작일),SUMIFS(지출,항목,TRIM($F277),회계장부!$A:$A,"&lt;"&amp;회계보고_시작일)),"")</f>
        <v/>
      </c>
      <c r="I277" s="233" t="str">
        <f ca="1">IF(LEN($F277)&gt;0,IF(LEFT($F277,1)&lt;&gt;" ",SUMIFS(지출,관,$F277,회계장부!$A:$A,"&gt;="&amp;회계보고_시작일,회계장부!$A:$A,"&lt;="&amp;회계보고_종료일),SUMIFS(지출,항목,TRIM($F277),회계장부!$A:$A,"&gt;="&amp;회계보고_시작일,회계장부!$A:$A,"&lt;="&amp;회계보고_종료일)),"")</f>
        <v/>
      </c>
      <c r="J277" s="236" t="str">
        <f t="shared" ca="1" si="16"/>
        <v/>
      </c>
      <c r="O277" s="1">
        <f t="shared" ca="1" si="14"/>
        <v>0</v>
      </c>
    </row>
    <row r="278" spans="1:15" ht="18" thickBot="1">
      <c r="A278" s="215" t="str">
        <f ca="1">IFERROR(INDEX(보고서배열!$C:$C,MATCH(ROW(A278),보고서배열!$B:$B,0),1),IFERROR(INDEX(보고서배열!$E:$E,MATCH(ROW(A278),보고서배열!$D:$D,0),1),""))</f>
        <v/>
      </c>
      <c r="B278" s="226"/>
      <c r="C278" s="227" t="str">
        <f ca="1">IF(LEN($A278)&gt;0,IF(LEFT($A278,1)&lt;&gt;" ",SUMIFS(수입,관,$A278,회계장부!$A:$A,"&lt;"&amp;회계보고_시작일),SUMIFS(수입,항목,TRIM($A278),회계장부!$A:$A,"&lt;"&amp;회계보고_시작일)),"")</f>
        <v/>
      </c>
      <c r="D278" s="227" t="str">
        <f ca="1">IF(LEN($A278)&gt;0,IF(LEFT($A278,1)&lt;&gt;" ",SUMIFS(수입,관,$A278,회계장부!$A:$A,"&gt;="&amp;회계보고_시작일,회계장부!$A:$A,"&lt;="&amp;회계보고_종료일),SUMIFS(수입,항목,TRIM($A278),회계장부!$A:$A,"&gt;="&amp;회계보고_시작일,회계장부!$A:$A,"&lt;="&amp;회계보고_종료일)),"")</f>
        <v/>
      </c>
      <c r="E278" s="235" t="str">
        <f t="shared" ca="1" si="15"/>
        <v/>
      </c>
      <c r="F278" s="216" t="str">
        <f ca="1">IFERROR(INDEX(보고서배열!$G:$G,MATCH(ROW(F278),보고서배열!$F:$F,0),1),IFERROR(INDEX(보고서배열!$I:$I,MATCH(ROW(F278),보고서배열!$H:$H,0),1),""))</f>
        <v/>
      </c>
      <c r="G278" s="232"/>
      <c r="H278" s="233" t="str">
        <f ca="1">IF(LEN($F278)&gt;0,IF(LEFT($F278,1)&lt;&gt;" ",SUMIFS(지출,관,$F278,회계장부!$A:$A,"&lt;"&amp;회계보고_시작일),SUMIFS(지출,항목,TRIM($F278),회계장부!$A:$A,"&lt;"&amp;회계보고_시작일)),"")</f>
        <v/>
      </c>
      <c r="I278" s="233" t="str">
        <f ca="1">IF(LEN($F278)&gt;0,IF(LEFT($F278,1)&lt;&gt;" ",SUMIFS(지출,관,$F278,회계장부!$A:$A,"&gt;="&amp;회계보고_시작일,회계장부!$A:$A,"&lt;="&amp;회계보고_종료일),SUMIFS(지출,항목,TRIM($F278),회계장부!$A:$A,"&gt;="&amp;회계보고_시작일,회계장부!$A:$A,"&lt;="&amp;회계보고_종료일)),"")</f>
        <v/>
      </c>
      <c r="J278" s="236" t="str">
        <f t="shared" ca="1" si="16"/>
        <v/>
      </c>
      <c r="O278" s="1">
        <f t="shared" ca="1" si="14"/>
        <v>0</v>
      </c>
    </row>
    <row r="279" spans="1:15" ht="18" thickBot="1">
      <c r="A279" s="215" t="str">
        <f ca="1">IFERROR(INDEX(보고서배열!$C:$C,MATCH(ROW(A279),보고서배열!$B:$B,0),1),IFERROR(INDEX(보고서배열!$E:$E,MATCH(ROW(A279),보고서배열!$D:$D,0),1),""))</f>
        <v/>
      </c>
      <c r="B279" s="226"/>
      <c r="C279" s="227" t="str">
        <f ca="1">IF(LEN($A279)&gt;0,IF(LEFT($A279,1)&lt;&gt;" ",SUMIFS(수입,관,$A279,회계장부!$A:$A,"&lt;"&amp;회계보고_시작일),SUMIFS(수입,항목,TRIM($A279),회계장부!$A:$A,"&lt;"&amp;회계보고_시작일)),"")</f>
        <v/>
      </c>
      <c r="D279" s="227" t="str">
        <f ca="1">IF(LEN($A279)&gt;0,IF(LEFT($A279,1)&lt;&gt;" ",SUMIFS(수입,관,$A279,회계장부!$A:$A,"&gt;="&amp;회계보고_시작일,회계장부!$A:$A,"&lt;="&amp;회계보고_종료일),SUMIFS(수입,항목,TRIM($A279),회계장부!$A:$A,"&gt;="&amp;회계보고_시작일,회계장부!$A:$A,"&lt;="&amp;회계보고_종료일)),"")</f>
        <v/>
      </c>
      <c r="E279" s="235" t="str">
        <f t="shared" ca="1" si="15"/>
        <v/>
      </c>
      <c r="F279" s="216" t="str">
        <f ca="1">IFERROR(INDEX(보고서배열!$G:$G,MATCH(ROW(F279),보고서배열!$F:$F,0),1),IFERROR(INDEX(보고서배열!$I:$I,MATCH(ROW(F279),보고서배열!$H:$H,0),1),""))</f>
        <v/>
      </c>
      <c r="G279" s="232"/>
      <c r="H279" s="233" t="str">
        <f ca="1">IF(LEN($F279)&gt;0,IF(LEFT($F279,1)&lt;&gt;" ",SUMIFS(지출,관,$F279,회계장부!$A:$A,"&lt;"&amp;회계보고_시작일),SUMIFS(지출,항목,TRIM($F279),회계장부!$A:$A,"&lt;"&amp;회계보고_시작일)),"")</f>
        <v/>
      </c>
      <c r="I279" s="233" t="str">
        <f ca="1">IF(LEN($F279)&gt;0,IF(LEFT($F279,1)&lt;&gt;" ",SUMIFS(지출,관,$F279,회계장부!$A:$A,"&gt;="&amp;회계보고_시작일,회계장부!$A:$A,"&lt;="&amp;회계보고_종료일),SUMIFS(지출,항목,TRIM($F279),회계장부!$A:$A,"&gt;="&amp;회계보고_시작일,회계장부!$A:$A,"&lt;="&amp;회계보고_종료일)),"")</f>
        <v/>
      </c>
      <c r="J279" s="236" t="str">
        <f t="shared" ca="1" si="16"/>
        <v/>
      </c>
      <c r="O279" s="1">
        <f t="shared" ca="1" si="14"/>
        <v>0</v>
      </c>
    </row>
    <row r="280" spans="1:15" ht="18" thickBot="1">
      <c r="A280" s="215" t="str">
        <f ca="1">IFERROR(INDEX(보고서배열!$C:$C,MATCH(ROW(A280),보고서배열!$B:$B,0),1),IFERROR(INDEX(보고서배열!$E:$E,MATCH(ROW(A280),보고서배열!$D:$D,0),1),""))</f>
        <v/>
      </c>
      <c r="B280" s="226"/>
      <c r="C280" s="227" t="str">
        <f ca="1">IF(LEN($A280)&gt;0,IF(LEFT($A280,1)&lt;&gt;" ",SUMIFS(수입,관,$A280,회계장부!$A:$A,"&lt;"&amp;회계보고_시작일),SUMIFS(수입,항목,TRIM($A280),회계장부!$A:$A,"&lt;"&amp;회계보고_시작일)),"")</f>
        <v/>
      </c>
      <c r="D280" s="227" t="str">
        <f ca="1">IF(LEN($A280)&gt;0,IF(LEFT($A280,1)&lt;&gt;" ",SUMIFS(수입,관,$A280,회계장부!$A:$A,"&gt;="&amp;회계보고_시작일,회계장부!$A:$A,"&lt;="&amp;회계보고_종료일),SUMIFS(수입,항목,TRIM($A280),회계장부!$A:$A,"&gt;="&amp;회계보고_시작일,회계장부!$A:$A,"&lt;="&amp;회계보고_종료일)),"")</f>
        <v/>
      </c>
      <c r="E280" s="235" t="str">
        <f t="shared" ca="1" si="15"/>
        <v/>
      </c>
      <c r="F280" s="216" t="str">
        <f ca="1">IFERROR(INDEX(보고서배열!$G:$G,MATCH(ROW(F280),보고서배열!$F:$F,0),1),IFERROR(INDEX(보고서배열!$I:$I,MATCH(ROW(F280),보고서배열!$H:$H,0),1),""))</f>
        <v/>
      </c>
      <c r="G280" s="232"/>
      <c r="H280" s="233" t="str">
        <f ca="1">IF(LEN($F280)&gt;0,IF(LEFT($F280,1)&lt;&gt;" ",SUMIFS(지출,관,$F280,회계장부!$A:$A,"&lt;"&amp;회계보고_시작일),SUMIFS(지출,항목,TRIM($F280),회계장부!$A:$A,"&lt;"&amp;회계보고_시작일)),"")</f>
        <v/>
      </c>
      <c r="I280" s="233" t="str">
        <f ca="1">IF(LEN($F280)&gt;0,IF(LEFT($F280,1)&lt;&gt;" ",SUMIFS(지출,관,$F280,회계장부!$A:$A,"&gt;="&amp;회계보고_시작일,회계장부!$A:$A,"&lt;="&amp;회계보고_종료일),SUMIFS(지출,항목,TRIM($F280),회계장부!$A:$A,"&gt;="&amp;회계보고_시작일,회계장부!$A:$A,"&lt;="&amp;회계보고_종료일)),"")</f>
        <v/>
      </c>
      <c r="J280" s="236" t="str">
        <f t="shared" ca="1" si="16"/>
        <v/>
      </c>
      <c r="O280" s="1">
        <f t="shared" ca="1" si="14"/>
        <v>0</v>
      </c>
    </row>
    <row r="281" spans="1:15" ht="18" thickBot="1">
      <c r="A281" s="215" t="str">
        <f ca="1">IFERROR(INDEX(보고서배열!$C:$C,MATCH(ROW(A281),보고서배열!$B:$B,0),1),IFERROR(INDEX(보고서배열!$E:$E,MATCH(ROW(A281),보고서배열!$D:$D,0),1),""))</f>
        <v/>
      </c>
      <c r="B281" s="226"/>
      <c r="C281" s="227" t="str">
        <f ca="1">IF(LEN($A281)&gt;0,IF(LEFT($A281,1)&lt;&gt;" ",SUMIFS(수입,관,$A281,회계장부!$A:$A,"&lt;"&amp;회계보고_시작일),SUMIFS(수입,항목,TRIM($A281),회계장부!$A:$A,"&lt;"&amp;회계보고_시작일)),"")</f>
        <v/>
      </c>
      <c r="D281" s="227" t="str">
        <f ca="1">IF(LEN($A281)&gt;0,IF(LEFT($A281,1)&lt;&gt;" ",SUMIFS(수입,관,$A281,회계장부!$A:$A,"&gt;="&amp;회계보고_시작일,회계장부!$A:$A,"&lt;="&amp;회계보고_종료일),SUMIFS(수입,항목,TRIM($A281),회계장부!$A:$A,"&gt;="&amp;회계보고_시작일,회계장부!$A:$A,"&lt;="&amp;회계보고_종료일)),"")</f>
        <v/>
      </c>
      <c r="E281" s="235" t="str">
        <f t="shared" ca="1" si="15"/>
        <v/>
      </c>
      <c r="F281" s="216" t="str">
        <f ca="1">IFERROR(INDEX(보고서배열!$G:$G,MATCH(ROW(F281),보고서배열!$F:$F,0),1),IFERROR(INDEX(보고서배열!$I:$I,MATCH(ROW(F281),보고서배열!$H:$H,0),1),""))</f>
        <v/>
      </c>
      <c r="G281" s="232"/>
      <c r="H281" s="233" t="str">
        <f ca="1">IF(LEN($F281)&gt;0,IF(LEFT($F281,1)&lt;&gt;" ",SUMIFS(지출,관,$F281,회계장부!$A:$A,"&lt;"&amp;회계보고_시작일),SUMIFS(지출,항목,TRIM($F281),회계장부!$A:$A,"&lt;"&amp;회계보고_시작일)),"")</f>
        <v/>
      </c>
      <c r="I281" s="233" t="str">
        <f ca="1">IF(LEN($F281)&gt;0,IF(LEFT($F281,1)&lt;&gt;" ",SUMIFS(지출,관,$F281,회계장부!$A:$A,"&gt;="&amp;회계보고_시작일,회계장부!$A:$A,"&lt;="&amp;회계보고_종료일),SUMIFS(지출,항목,TRIM($F281),회계장부!$A:$A,"&gt;="&amp;회계보고_시작일,회계장부!$A:$A,"&lt;="&amp;회계보고_종료일)),"")</f>
        <v/>
      </c>
      <c r="J281" s="236" t="str">
        <f t="shared" ca="1" si="16"/>
        <v/>
      </c>
      <c r="O281" s="1">
        <f t="shared" ca="1" si="14"/>
        <v>0</v>
      </c>
    </row>
    <row r="282" spans="1:15" ht="18" thickBot="1">
      <c r="A282" s="215" t="str">
        <f ca="1">IFERROR(INDEX(보고서배열!$C:$C,MATCH(ROW(A282),보고서배열!$B:$B,0),1),IFERROR(INDEX(보고서배열!$E:$E,MATCH(ROW(A282),보고서배열!$D:$D,0),1),""))</f>
        <v/>
      </c>
      <c r="B282" s="226"/>
      <c r="C282" s="227" t="str">
        <f ca="1">IF(LEN($A282)&gt;0,IF(LEFT($A282,1)&lt;&gt;" ",SUMIFS(수입,관,$A282,회계장부!$A:$A,"&lt;"&amp;회계보고_시작일),SUMIFS(수입,항목,TRIM($A282),회계장부!$A:$A,"&lt;"&amp;회계보고_시작일)),"")</f>
        <v/>
      </c>
      <c r="D282" s="227" t="str">
        <f ca="1">IF(LEN($A282)&gt;0,IF(LEFT($A282,1)&lt;&gt;" ",SUMIFS(수입,관,$A282,회계장부!$A:$A,"&gt;="&amp;회계보고_시작일,회계장부!$A:$A,"&lt;="&amp;회계보고_종료일),SUMIFS(수입,항목,TRIM($A282),회계장부!$A:$A,"&gt;="&amp;회계보고_시작일,회계장부!$A:$A,"&lt;="&amp;회계보고_종료일)),"")</f>
        <v/>
      </c>
      <c r="E282" s="235" t="str">
        <f t="shared" ca="1" si="15"/>
        <v/>
      </c>
      <c r="F282" s="216" t="str">
        <f ca="1">IFERROR(INDEX(보고서배열!$G:$G,MATCH(ROW(F282),보고서배열!$F:$F,0),1),IFERROR(INDEX(보고서배열!$I:$I,MATCH(ROW(F282),보고서배열!$H:$H,0),1),""))</f>
        <v/>
      </c>
      <c r="G282" s="232"/>
      <c r="H282" s="233" t="str">
        <f ca="1">IF(LEN($F282)&gt;0,IF(LEFT($F282,1)&lt;&gt;" ",SUMIFS(지출,관,$F282,회계장부!$A:$A,"&lt;"&amp;회계보고_시작일),SUMIFS(지출,항목,TRIM($F282),회계장부!$A:$A,"&lt;"&amp;회계보고_시작일)),"")</f>
        <v/>
      </c>
      <c r="I282" s="233" t="str">
        <f ca="1">IF(LEN($F282)&gt;0,IF(LEFT($F282,1)&lt;&gt;" ",SUMIFS(지출,관,$F282,회계장부!$A:$A,"&gt;="&amp;회계보고_시작일,회계장부!$A:$A,"&lt;="&amp;회계보고_종료일),SUMIFS(지출,항목,TRIM($F282),회계장부!$A:$A,"&gt;="&amp;회계보고_시작일,회계장부!$A:$A,"&lt;="&amp;회계보고_종료일)),"")</f>
        <v/>
      </c>
      <c r="J282" s="236" t="str">
        <f t="shared" ca="1" si="16"/>
        <v/>
      </c>
      <c r="O282" s="1">
        <f t="shared" ca="1" si="14"/>
        <v>0</v>
      </c>
    </row>
    <row r="283" spans="1:15" ht="18" thickBot="1">
      <c r="A283" s="215" t="str">
        <f ca="1">IFERROR(INDEX(보고서배열!$C:$C,MATCH(ROW(A283),보고서배열!$B:$B,0),1),IFERROR(INDEX(보고서배열!$E:$E,MATCH(ROW(A283),보고서배열!$D:$D,0),1),""))</f>
        <v/>
      </c>
      <c r="B283" s="226"/>
      <c r="C283" s="227" t="str">
        <f ca="1">IF(LEN($A283)&gt;0,IF(LEFT($A283,1)&lt;&gt;" ",SUMIFS(수입,관,$A283,회계장부!$A:$A,"&lt;"&amp;회계보고_시작일),SUMIFS(수입,항목,TRIM($A283),회계장부!$A:$A,"&lt;"&amp;회계보고_시작일)),"")</f>
        <v/>
      </c>
      <c r="D283" s="227" t="str">
        <f ca="1">IF(LEN($A283)&gt;0,IF(LEFT($A283,1)&lt;&gt;" ",SUMIFS(수입,관,$A283,회계장부!$A:$A,"&gt;="&amp;회계보고_시작일,회계장부!$A:$A,"&lt;="&amp;회계보고_종료일),SUMIFS(수입,항목,TRIM($A283),회계장부!$A:$A,"&gt;="&amp;회계보고_시작일,회계장부!$A:$A,"&lt;="&amp;회계보고_종료일)),"")</f>
        <v/>
      </c>
      <c r="E283" s="235" t="str">
        <f t="shared" ca="1" si="15"/>
        <v/>
      </c>
      <c r="F283" s="216" t="str">
        <f ca="1">IFERROR(INDEX(보고서배열!$G:$G,MATCH(ROW(F283),보고서배열!$F:$F,0),1),IFERROR(INDEX(보고서배열!$I:$I,MATCH(ROW(F283),보고서배열!$H:$H,0),1),""))</f>
        <v/>
      </c>
      <c r="G283" s="232"/>
      <c r="H283" s="233" t="str">
        <f ca="1">IF(LEN($F283)&gt;0,IF(LEFT($F283,1)&lt;&gt;" ",SUMIFS(지출,관,$F283,회계장부!$A:$A,"&lt;"&amp;회계보고_시작일),SUMIFS(지출,항목,TRIM($F283),회계장부!$A:$A,"&lt;"&amp;회계보고_시작일)),"")</f>
        <v/>
      </c>
      <c r="I283" s="233" t="str">
        <f ca="1">IF(LEN($F283)&gt;0,IF(LEFT($F283,1)&lt;&gt;" ",SUMIFS(지출,관,$F283,회계장부!$A:$A,"&gt;="&amp;회계보고_시작일,회계장부!$A:$A,"&lt;="&amp;회계보고_종료일),SUMIFS(지출,항목,TRIM($F283),회계장부!$A:$A,"&gt;="&amp;회계보고_시작일,회계장부!$A:$A,"&lt;="&amp;회계보고_종료일)),"")</f>
        <v/>
      </c>
      <c r="J283" s="236" t="str">
        <f t="shared" ca="1" si="16"/>
        <v/>
      </c>
      <c r="O283" s="1">
        <f t="shared" ca="1" si="14"/>
        <v>0</v>
      </c>
    </row>
    <row r="284" spans="1:15" ht="18" thickBot="1">
      <c r="A284" s="215" t="str">
        <f ca="1">IFERROR(INDEX(보고서배열!$C:$C,MATCH(ROW(A284),보고서배열!$B:$B,0),1),IFERROR(INDEX(보고서배열!$E:$E,MATCH(ROW(A284),보고서배열!$D:$D,0),1),""))</f>
        <v/>
      </c>
      <c r="B284" s="226"/>
      <c r="C284" s="227" t="str">
        <f ca="1">IF(LEN($A284)&gt;0,IF(LEFT($A284,1)&lt;&gt;" ",SUMIFS(수입,관,$A284,회계장부!$A:$A,"&lt;"&amp;회계보고_시작일),SUMIFS(수입,항목,TRIM($A284),회계장부!$A:$A,"&lt;"&amp;회계보고_시작일)),"")</f>
        <v/>
      </c>
      <c r="D284" s="227" t="str">
        <f ca="1">IF(LEN($A284)&gt;0,IF(LEFT($A284,1)&lt;&gt;" ",SUMIFS(수입,관,$A284,회계장부!$A:$A,"&gt;="&amp;회계보고_시작일,회계장부!$A:$A,"&lt;="&amp;회계보고_종료일),SUMIFS(수입,항목,TRIM($A284),회계장부!$A:$A,"&gt;="&amp;회계보고_시작일,회계장부!$A:$A,"&lt;="&amp;회계보고_종료일)),"")</f>
        <v/>
      </c>
      <c r="E284" s="235" t="str">
        <f t="shared" ca="1" si="15"/>
        <v/>
      </c>
      <c r="F284" s="216" t="str">
        <f ca="1">IFERROR(INDEX(보고서배열!$G:$G,MATCH(ROW(F284),보고서배열!$F:$F,0),1),IFERROR(INDEX(보고서배열!$I:$I,MATCH(ROW(F284),보고서배열!$H:$H,0),1),""))</f>
        <v/>
      </c>
      <c r="G284" s="232"/>
      <c r="H284" s="233" t="str">
        <f ca="1">IF(LEN($F284)&gt;0,IF(LEFT($F284,1)&lt;&gt;" ",SUMIFS(지출,관,$F284,회계장부!$A:$A,"&lt;"&amp;회계보고_시작일),SUMIFS(지출,항목,TRIM($F284),회계장부!$A:$A,"&lt;"&amp;회계보고_시작일)),"")</f>
        <v/>
      </c>
      <c r="I284" s="233" t="str">
        <f ca="1">IF(LEN($F284)&gt;0,IF(LEFT($F284,1)&lt;&gt;" ",SUMIFS(지출,관,$F284,회계장부!$A:$A,"&gt;="&amp;회계보고_시작일,회계장부!$A:$A,"&lt;="&amp;회계보고_종료일),SUMIFS(지출,항목,TRIM($F284),회계장부!$A:$A,"&gt;="&amp;회계보고_시작일,회계장부!$A:$A,"&lt;="&amp;회계보고_종료일)),"")</f>
        <v/>
      </c>
      <c r="J284" s="236" t="str">
        <f t="shared" ca="1" si="16"/>
        <v/>
      </c>
      <c r="O284" s="1">
        <f t="shared" ca="1" si="14"/>
        <v>0</v>
      </c>
    </row>
    <row r="285" spans="1:15" ht="18" thickBot="1">
      <c r="A285" s="215" t="str">
        <f ca="1">IFERROR(INDEX(보고서배열!$C:$C,MATCH(ROW(A285),보고서배열!$B:$B,0),1),IFERROR(INDEX(보고서배열!$E:$E,MATCH(ROW(A285),보고서배열!$D:$D,0),1),""))</f>
        <v/>
      </c>
      <c r="B285" s="226"/>
      <c r="C285" s="227" t="str">
        <f ca="1">IF(LEN($A285)&gt;0,IF(LEFT($A285,1)&lt;&gt;" ",SUMIFS(수입,관,$A285,회계장부!$A:$A,"&lt;"&amp;회계보고_시작일),SUMIFS(수입,항목,TRIM($A285),회계장부!$A:$A,"&lt;"&amp;회계보고_시작일)),"")</f>
        <v/>
      </c>
      <c r="D285" s="227" t="str">
        <f ca="1">IF(LEN($A285)&gt;0,IF(LEFT($A285,1)&lt;&gt;" ",SUMIFS(수입,관,$A285,회계장부!$A:$A,"&gt;="&amp;회계보고_시작일,회계장부!$A:$A,"&lt;="&amp;회계보고_종료일),SUMIFS(수입,항목,TRIM($A285),회계장부!$A:$A,"&gt;="&amp;회계보고_시작일,회계장부!$A:$A,"&lt;="&amp;회계보고_종료일)),"")</f>
        <v/>
      </c>
      <c r="E285" s="235" t="str">
        <f t="shared" ca="1" si="15"/>
        <v/>
      </c>
      <c r="F285" s="216" t="str">
        <f ca="1">IFERROR(INDEX(보고서배열!$G:$G,MATCH(ROW(F285),보고서배열!$F:$F,0),1),IFERROR(INDEX(보고서배열!$I:$I,MATCH(ROW(F285),보고서배열!$H:$H,0),1),""))</f>
        <v/>
      </c>
      <c r="G285" s="232"/>
      <c r="H285" s="233" t="str">
        <f ca="1">IF(LEN($F285)&gt;0,IF(LEFT($F285,1)&lt;&gt;" ",SUMIFS(지출,관,$F285,회계장부!$A:$A,"&lt;"&amp;회계보고_시작일),SUMIFS(지출,항목,TRIM($F285),회계장부!$A:$A,"&lt;"&amp;회계보고_시작일)),"")</f>
        <v/>
      </c>
      <c r="I285" s="233" t="str">
        <f ca="1">IF(LEN($F285)&gt;0,IF(LEFT($F285,1)&lt;&gt;" ",SUMIFS(지출,관,$F285,회계장부!$A:$A,"&gt;="&amp;회계보고_시작일,회계장부!$A:$A,"&lt;="&amp;회계보고_종료일),SUMIFS(지출,항목,TRIM($F285),회계장부!$A:$A,"&gt;="&amp;회계보고_시작일,회계장부!$A:$A,"&lt;="&amp;회계보고_종료일)),"")</f>
        <v/>
      </c>
      <c r="J285" s="236" t="str">
        <f t="shared" ca="1" si="16"/>
        <v/>
      </c>
      <c r="O285" s="1">
        <f t="shared" ca="1" si="14"/>
        <v>0</v>
      </c>
    </row>
    <row r="286" spans="1:15" ht="18" thickBot="1">
      <c r="A286" s="215" t="str">
        <f ca="1">IFERROR(INDEX(보고서배열!$C:$C,MATCH(ROW(A286),보고서배열!$B:$B,0),1),IFERROR(INDEX(보고서배열!$E:$E,MATCH(ROW(A286),보고서배열!$D:$D,0),1),""))</f>
        <v/>
      </c>
      <c r="B286" s="226"/>
      <c r="C286" s="227" t="str">
        <f ca="1">IF(LEN($A286)&gt;0,IF(LEFT($A286,1)&lt;&gt;" ",SUMIFS(수입,관,$A286,회계장부!$A:$A,"&lt;"&amp;회계보고_시작일),SUMIFS(수입,항목,TRIM($A286),회계장부!$A:$A,"&lt;"&amp;회계보고_시작일)),"")</f>
        <v/>
      </c>
      <c r="D286" s="227" t="str">
        <f ca="1">IF(LEN($A286)&gt;0,IF(LEFT($A286,1)&lt;&gt;" ",SUMIFS(수입,관,$A286,회계장부!$A:$A,"&gt;="&amp;회계보고_시작일,회계장부!$A:$A,"&lt;="&amp;회계보고_종료일),SUMIFS(수입,항목,TRIM($A286),회계장부!$A:$A,"&gt;="&amp;회계보고_시작일,회계장부!$A:$A,"&lt;="&amp;회계보고_종료일)),"")</f>
        <v/>
      </c>
      <c r="E286" s="235" t="str">
        <f t="shared" ca="1" si="15"/>
        <v/>
      </c>
      <c r="F286" s="216" t="str">
        <f ca="1">IFERROR(INDEX(보고서배열!$G:$G,MATCH(ROW(F286),보고서배열!$F:$F,0),1),IFERROR(INDEX(보고서배열!$I:$I,MATCH(ROW(F286),보고서배열!$H:$H,0),1),""))</f>
        <v/>
      </c>
      <c r="G286" s="232"/>
      <c r="H286" s="233" t="str">
        <f ca="1">IF(LEN($F286)&gt;0,IF(LEFT($F286,1)&lt;&gt;" ",SUMIFS(지출,관,$F286,회계장부!$A:$A,"&lt;"&amp;회계보고_시작일),SUMIFS(지출,항목,TRIM($F286),회계장부!$A:$A,"&lt;"&amp;회계보고_시작일)),"")</f>
        <v/>
      </c>
      <c r="I286" s="233" t="str">
        <f ca="1">IF(LEN($F286)&gt;0,IF(LEFT($F286,1)&lt;&gt;" ",SUMIFS(지출,관,$F286,회계장부!$A:$A,"&gt;="&amp;회계보고_시작일,회계장부!$A:$A,"&lt;="&amp;회계보고_종료일),SUMIFS(지출,항목,TRIM($F286),회계장부!$A:$A,"&gt;="&amp;회계보고_시작일,회계장부!$A:$A,"&lt;="&amp;회계보고_종료일)),"")</f>
        <v/>
      </c>
      <c r="J286" s="236" t="str">
        <f t="shared" ca="1" si="16"/>
        <v/>
      </c>
      <c r="O286" s="1">
        <f t="shared" ca="1" si="14"/>
        <v>0</v>
      </c>
    </row>
    <row r="287" spans="1:15" ht="18" thickBot="1">
      <c r="A287" s="215" t="str">
        <f ca="1">IFERROR(INDEX(보고서배열!$C:$C,MATCH(ROW(A287),보고서배열!$B:$B,0),1),IFERROR(INDEX(보고서배열!$E:$E,MATCH(ROW(A287),보고서배열!$D:$D,0),1),""))</f>
        <v/>
      </c>
      <c r="B287" s="226"/>
      <c r="C287" s="227" t="str">
        <f ca="1">IF(LEN($A287)&gt;0,IF(LEFT($A287,1)&lt;&gt;" ",SUMIFS(수입,관,$A287,회계장부!$A:$A,"&lt;"&amp;회계보고_시작일),SUMIFS(수입,항목,TRIM($A287),회계장부!$A:$A,"&lt;"&amp;회계보고_시작일)),"")</f>
        <v/>
      </c>
      <c r="D287" s="227" t="str">
        <f ca="1">IF(LEN($A287)&gt;0,IF(LEFT($A287,1)&lt;&gt;" ",SUMIFS(수입,관,$A287,회계장부!$A:$A,"&gt;="&amp;회계보고_시작일,회계장부!$A:$A,"&lt;="&amp;회계보고_종료일),SUMIFS(수입,항목,TRIM($A287),회계장부!$A:$A,"&gt;="&amp;회계보고_시작일,회계장부!$A:$A,"&lt;="&amp;회계보고_종료일)),"")</f>
        <v/>
      </c>
      <c r="E287" s="235" t="str">
        <f t="shared" ca="1" si="15"/>
        <v/>
      </c>
      <c r="F287" s="216" t="str">
        <f ca="1">IFERROR(INDEX(보고서배열!$G:$G,MATCH(ROW(F287),보고서배열!$F:$F,0),1),IFERROR(INDEX(보고서배열!$I:$I,MATCH(ROW(F287),보고서배열!$H:$H,0),1),""))</f>
        <v/>
      </c>
      <c r="G287" s="232"/>
      <c r="H287" s="233" t="str">
        <f ca="1">IF(LEN($F287)&gt;0,IF(LEFT($F287,1)&lt;&gt;" ",SUMIFS(지출,관,$F287,회계장부!$A:$A,"&lt;"&amp;회계보고_시작일),SUMIFS(지출,항목,TRIM($F287),회계장부!$A:$A,"&lt;"&amp;회계보고_시작일)),"")</f>
        <v/>
      </c>
      <c r="I287" s="233" t="str">
        <f ca="1">IF(LEN($F287)&gt;0,IF(LEFT($F287,1)&lt;&gt;" ",SUMIFS(지출,관,$F287,회계장부!$A:$A,"&gt;="&amp;회계보고_시작일,회계장부!$A:$A,"&lt;="&amp;회계보고_종료일),SUMIFS(지출,항목,TRIM($F287),회계장부!$A:$A,"&gt;="&amp;회계보고_시작일,회계장부!$A:$A,"&lt;="&amp;회계보고_종료일)),"")</f>
        <v/>
      </c>
      <c r="J287" s="236" t="str">
        <f t="shared" ca="1" si="16"/>
        <v/>
      </c>
      <c r="O287" s="1">
        <f t="shared" ca="1" si="14"/>
        <v>0</v>
      </c>
    </row>
    <row r="288" spans="1:15" ht="18" thickBot="1">
      <c r="A288" s="215" t="str">
        <f ca="1">IFERROR(INDEX(보고서배열!$C:$C,MATCH(ROW(A288),보고서배열!$B:$B,0),1),IFERROR(INDEX(보고서배열!$E:$E,MATCH(ROW(A288),보고서배열!$D:$D,0),1),""))</f>
        <v/>
      </c>
      <c r="B288" s="226"/>
      <c r="C288" s="227" t="str">
        <f ca="1">IF(LEN($A288)&gt;0,IF(LEFT($A288,1)&lt;&gt;" ",SUMIFS(수입,관,$A288,회계장부!$A:$A,"&lt;"&amp;회계보고_시작일),SUMIFS(수입,항목,TRIM($A288),회계장부!$A:$A,"&lt;"&amp;회계보고_시작일)),"")</f>
        <v/>
      </c>
      <c r="D288" s="227" t="str">
        <f ca="1">IF(LEN($A288)&gt;0,IF(LEFT($A288,1)&lt;&gt;" ",SUMIFS(수입,관,$A288,회계장부!$A:$A,"&gt;="&amp;회계보고_시작일,회계장부!$A:$A,"&lt;="&amp;회계보고_종료일),SUMIFS(수입,항목,TRIM($A288),회계장부!$A:$A,"&gt;="&amp;회계보고_시작일,회계장부!$A:$A,"&lt;="&amp;회계보고_종료일)),"")</f>
        <v/>
      </c>
      <c r="E288" s="235" t="str">
        <f t="shared" ca="1" si="15"/>
        <v/>
      </c>
      <c r="F288" s="216" t="str">
        <f ca="1">IFERROR(INDEX(보고서배열!$G:$G,MATCH(ROW(F288),보고서배열!$F:$F,0),1),IFERROR(INDEX(보고서배열!$I:$I,MATCH(ROW(F288),보고서배열!$H:$H,0),1),""))</f>
        <v/>
      </c>
      <c r="G288" s="232"/>
      <c r="H288" s="233" t="str">
        <f ca="1">IF(LEN($F288)&gt;0,IF(LEFT($F288,1)&lt;&gt;" ",SUMIFS(지출,관,$F288,회계장부!$A:$A,"&lt;"&amp;회계보고_시작일),SUMIFS(지출,항목,TRIM($F288),회계장부!$A:$A,"&lt;"&amp;회계보고_시작일)),"")</f>
        <v/>
      </c>
      <c r="I288" s="233" t="str">
        <f ca="1">IF(LEN($F288)&gt;0,IF(LEFT($F288,1)&lt;&gt;" ",SUMIFS(지출,관,$F288,회계장부!$A:$A,"&gt;="&amp;회계보고_시작일,회계장부!$A:$A,"&lt;="&amp;회계보고_종료일),SUMIFS(지출,항목,TRIM($F288),회계장부!$A:$A,"&gt;="&amp;회계보고_시작일,회계장부!$A:$A,"&lt;="&amp;회계보고_종료일)),"")</f>
        <v/>
      </c>
      <c r="J288" s="236" t="str">
        <f t="shared" ca="1" si="16"/>
        <v/>
      </c>
      <c r="O288" s="1">
        <f t="shared" ca="1" si="14"/>
        <v>0</v>
      </c>
    </row>
    <row r="289" spans="1:15" ht="18" thickBot="1">
      <c r="A289" s="215" t="str">
        <f ca="1">IFERROR(INDEX(보고서배열!$C:$C,MATCH(ROW(A289),보고서배열!$B:$B,0),1),IFERROR(INDEX(보고서배열!$E:$E,MATCH(ROW(A289),보고서배열!$D:$D,0),1),""))</f>
        <v/>
      </c>
      <c r="B289" s="226"/>
      <c r="C289" s="227" t="str">
        <f ca="1">IF(LEN($A289)&gt;0,IF(LEFT($A289,1)&lt;&gt;" ",SUMIFS(수입,관,$A289,회계장부!$A:$A,"&lt;"&amp;회계보고_시작일),SUMIFS(수입,항목,TRIM($A289),회계장부!$A:$A,"&lt;"&amp;회계보고_시작일)),"")</f>
        <v/>
      </c>
      <c r="D289" s="227" t="str">
        <f ca="1">IF(LEN($A289)&gt;0,IF(LEFT($A289,1)&lt;&gt;" ",SUMIFS(수입,관,$A289,회계장부!$A:$A,"&gt;="&amp;회계보고_시작일,회계장부!$A:$A,"&lt;="&amp;회계보고_종료일),SUMIFS(수입,항목,TRIM($A289),회계장부!$A:$A,"&gt;="&amp;회계보고_시작일,회계장부!$A:$A,"&lt;="&amp;회계보고_종료일)),"")</f>
        <v/>
      </c>
      <c r="E289" s="235" t="str">
        <f t="shared" ca="1" si="15"/>
        <v/>
      </c>
      <c r="F289" s="216" t="str">
        <f ca="1">IFERROR(INDEX(보고서배열!$G:$G,MATCH(ROW(F289),보고서배열!$F:$F,0),1),IFERROR(INDEX(보고서배열!$I:$I,MATCH(ROW(F289),보고서배열!$H:$H,0),1),""))</f>
        <v/>
      </c>
      <c r="G289" s="232"/>
      <c r="H289" s="233" t="str">
        <f ca="1">IF(LEN($F289)&gt;0,IF(LEFT($F289,1)&lt;&gt;" ",SUMIFS(지출,관,$F289,회계장부!$A:$A,"&lt;"&amp;회계보고_시작일),SUMIFS(지출,항목,TRIM($F289),회계장부!$A:$A,"&lt;"&amp;회계보고_시작일)),"")</f>
        <v/>
      </c>
      <c r="I289" s="233" t="str">
        <f ca="1">IF(LEN($F289)&gt;0,IF(LEFT($F289,1)&lt;&gt;" ",SUMIFS(지출,관,$F289,회계장부!$A:$A,"&gt;="&amp;회계보고_시작일,회계장부!$A:$A,"&lt;="&amp;회계보고_종료일),SUMIFS(지출,항목,TRIM($F289),회계장부!$A:$A,"&gt;="&amp;회계보고_시작일,회계장부!$A:$A,"&lt;="&amp;회계보고_종료일)),"")</f>
        <v/>
      </c>
      <c r="J289" s="236" t="str">
        <f t="shared" ca="1" si="16"/>
        <v/>
      </c>
      <c r="O289" s="1">
        <f t="shared" ca="1" si="14"/>
        <v>0</v>
      </c>
    </row>
    <row r="290" spans="1:15" ht="18" thickBot="1">
      <c r="A290" s="215" t="str">
        <f ca="1">IFERROR(INDEX(보고서배열!$C:$C,MATCH(ROW(A290),보고서배열!$B:$B,0),1),IFERROR(INDEX(보고서배열!$E:$E,MATCH(ROW(A290),보고서배열!$D:$D,0),1),""))</f>
        <v/>
      </c>
      <c r="B290" s="226"/>
      <c r="C290" s="227" t="str">
        <f ca="1">IF(LEN($A290)&gt;0,IF(LEFT($A290,1)&lt;&gt;" ",SUMIFS(수입,관,$A290,회계장부!$A:$A,"&lt;"&amp;회계보고_시작일),SUMIFS(수입,항목,TRIM($A290),회계장부!$A:$A,"&lt;"&amp;회계보고_시작일)),"")</f>
        <v/>
      </c>
      <c r="D290" s="227" t="str">
        <f ca="1">IF(LEN($A290)&gt;0,IF(LEFT($A290,1)&lt;&gt;" ",SUMIFS(수입,관,$A290,회계장부!$A:$A,"&gt;="&amp;회계보고_시작일,회계장부!$A:$A,"&lt;="&amp;회계보고_종료일),SUMIFS(수입,항목,TRIM($A290),회계장부!$A:$A,"&gt;="&amp;회계보고_시작일,회계장부!$A:$A,"&lt;="&amp;회계보고_종료일)),"")</f>
        <v/>
      </c>
      <c r="E290" s="235" t="str">
        <f t="shared" ca="1" si="15"/>
        <v/>
      </c>
      <c r="F290" s="216" t="str">
        <f ca="1">IFERROR(INDEX(보고서배열!$G:$G,MATCH(ROW(F290),보고서배열!$F:$F,0),1),IFERROR(INDEX(보고서배열!$I:$I,MATCH(ROW(F290),보고서배열!$H:$H,0),1),""))</f>
        <v/>
      </c>
      <c r="G290" s="232"/>
      <c r="H290" s="233" t="str">
        <f ca="1">IF(LEN($F290)&gt;0,IF(LEFT($F290,1)&lt;&gt;" ",SUMIFS(지출,관,$F290,회계장부!$A:$A,"&lt;"&amp;회계보고_시작일),SUMIFS(지출,항목,TRIM($F290),회계장부!$A:$A,"&lt;"&amp;회계보고_시작일)),"")</f>
        <v/>
      </c>
      <c r="I290" s="233" t="str">
        <f ca="1">IF(LEN($F290)&gt;0,IF(LEFT($F290,1)&lt;&gt;" ",SUMIFS(지출,관,$F290,회계장부!$A:$A,"&gt;="&amp;회계보고_시작일,회계장부!$A:$A,"&lt;="&amp;회계보고_종료일),SUMIFS(지출,항목,TRIM($F290),회계장부!$A:$A,"&gt;="&amp;회계보고_시작일,회계장부!$A:$A,"&lt;="&amp;회계보고_종료일)),"")</f>
        <v/>
      </c>
      <c r="J290" s="236" t="str">
        <f t="shared" ca="1" si="16"/>
        <v/>
      </c>
      <c r="O290" s="1">
        <f t="shared" ca="1" si="14"/>
        <v>0</v>
      </c>
    </row>
    <row r="291" spans="1:15" ht="18" thickBot="1">
      <c r="A291" s="215" t="str">
        <f ca="1">IFERROR(INDEX(보고서배열!$C:$C,MATCH(ROW(A291),보고서배열!$B:$B,0),1),IFERROR(INDEX(보고서배열!$E:$E,MATCH(ROW(A291),보고서배열!$D:$D,0),1),""))</f>
        <v/>
      </c>
      <c r="B291" s="226"/>
      <c r="C291" s="227" t="str">
        <f ca="1">IF(LEN($A291)&gt;0,IF(LEFT($A291,1)&lt;&gt;" ",SUMIFS(수입,관,$A291,회계장부!$A:$A,"&lt;"&amp;회계보고_시작일),SUMIFS(수입,항목,TRIM($A291),회계장부!$A:$A,"&lt;"&amp;회계보고_시작일)),"")</f>
        <v/>
      </c>
      <c r="D291" s="227" t="str">
        <f ca="1">IF(LEN($A291)&gt;0,IF(LEFT($A291,1)&lt;&gt;" ",SUMIFS(수입,관,$A291,회계장부!$A:$A,"&gt;="&amp;회계보고_시작일,회계장부!$A:$A,"&lt;="&amp;회계보고_종료일),SUMIFS(수입,항목,TRIM($A291),회계장부!$A:$A,"&gt;="&amp;회계보고_시작일,회계장부!$A:$A,"&lt;="&amp;회계보고_종료일)),"")</f>
        <v/>
      </c>
      <c r="E291" s="235" t="str">
        <f t="shared" ca="1" si="15"/>
        <v/>
      </c>
      <c r="F291" s="216" t="str">
        <f ca="1">IFERROR(INDEX(보고서배열!$G:$G,MATCH(ROW(F291),보고서배열!$F:$F,0),1),IFERROR(INDEX(보고서배열!$I:$I,MATCH(ROW(F291),보고서배열!$H:$H,0),1),""))</f>
        <v/>
      </c>
      <c r="G291" s="232"/>
      <c r="H291" s="233" t="str">
        <f ca="1">IF(LEN($F291)&gt;0,IF(LEFT($F291,1)&lt;&gt;" ",SUMIFS(지출,관,$F291,회계장부!$A:$A,"&lt;"&amp;회계보고_시작일),SUMIFS(지출,항목,TRIM($F291),회계장부!$A:$A,"&lt;"&amp;회계보고_시작일)),"")</f>
        <v/>
      </c>
      <c r="I291" s="233" t="str">
        <f ca="1">IF(LEN($F291)&gt;0,IF(LEFT($F291,1)&lt;&gt;" ",SUMIFS(지출,관,$F291,회계장부!$A:$A,"&gt;="&amp;회계보고_시작일,회계장부!$A:$A,"&lt;="&amp;회계보고_종료일),SUMIFS(지출,항목,TRIM($F291),회계장부!$A:$A,"&gt;="&amp;회계보고_시작일,회계장부!$A:$A,"&lt;="&amp;회계보고_종료일)),"")</f>
        <v/>
      </c>
      <c r="J291" s="236" t="str">
        <f t="shared" ca="1" si="16"/>
        <v/>
      </c>
      <c r="O291" s="1">
        <f t="shared" ca="1" si="14"/>
        <v>0</v>
      </c>
    </row>
    <row r="292" spans="1:15" ht="18" thickBot="1">
      <c r="A292" s="215" t="str">
        <f ca="1">IFERROR(INDEX(보고서배열!$C:$C,MATCH(ROW(A292),보고서배열!$B:$B,0),1),IFERROR(INDEX(보고서배열!$E:$E,MATCH(ROW(A292),보고서배열!$D:$D,0),1),""))</f>
        <v/>
      </c>
      <c r="B292" s="226"/>
      <c r="C292" s="227" t="str">
        <f ca="1">IF(LEN($A292)&gt;0,IF(LEFT($A292,1)&lt;&gt;" ",SUMIFS(수입,관,$A292,회계장부!$A:$A,"&lt;"&amp;회계보고_시작일),SUMIFS(수입,항목,TRIM($A292),회계장부!$A:$A,"&lt;"&amp;회계보고_시작일)),"")</f>
        <v/>
      </c>
      <c r="D292" s="227" t="str">
        <f ca="1">IF(LEN($A292)&gt;0,IF(LEFT($A292,1)&lt;&gt;" ",SUMIFS(수입,관,$A292,회계장부!$A:$A,"&gt;="&amp;회계보고_시작일,회계장부!$A:$A,"&lt;="&amp;회계보고_종료일),SUMIFS(수입,항목,TRIM($A292),회계장부!$A:$A,"&gt;="&amp;회계보고_시작일,회계장부!$A:$A,"&lt;="&amp;회계보고_종료일)),"")</f>
        <v/>
      </c>
      <c r="E292" s="235" t="str">
        <f t="shared" ca="1" si="15"/>
        <v/>
      </c>
      <c r="F292" s="216" t="str">
        <f ca="1">IFERROR(INDEX(보고서배열!$G:$G,MATCH(ROW(F292),보고서배열!$F:$F,0),1),IFERROR(INDEX(보고서배열!$I:$I,MATCH(ROW(F292),보고서배열!$H:$H,0),1),""))</f>
        <v/>
      </c>
      <c r="G292" s="232"/>
      <c r="H292" s="233" t="str">
        <f ca="1">IF(LEN($F292)&gt;0,IF(LEFT($F292,1)&lt;&gt;" ",SUMIFS(지출,관,$F292,회계장부!$A:$A,"&lt;"&amp;회계보고_시작일),SUMIFS(지출,항목,TRIM($F292),회계장부!$A:$A,"&lt;"&amp;회계보고_시작일)),"")</f>
        <v/>
      </c>
      <c r="I292" s="233" t="str">
        <f ca="1">IF(LEN($F292)&gt;0,IF(LEFT($F292,1)&lt;&gt;" ",SUMIFS(지출,관,$F292,회계장부!$A:$A,"&gt;="&amp;회계보고_시작일,회계장부!$A:$A,"&lt;="&amp;회계보고_종료일),SUMIFS(지출,항목,TRIM($F292),회계장부!$A:$A,"&gt;="&amp;회계보고_시작일,회계장부!$A:$A,"&lt;="&amp;회계보고_종료일)),"")</f>
        <v/>
      </c>
      <c r="J292" s="236" t="str">
        <f t="shared" ca="1" si="16"/>
        <v/>
      </c>
      <c r="O292" s="1">
        <f t="shared" ca="1" si="14"/>
        <v>0</v>
      </c>
    </row>
    <row r="293" spans="1:15" ht="18" thickBot="1">
      <c r="A293" s="215" t="str">
        <f ca="1">IFERROR(INDEX(보고서배열!$C:$C,MATCH(ROW(A293),보고서배열!$B:$B,0),1),IFERROR(INDEX(보고서배열!$E:$E,MATCH(ROW(A293),보고서배열!$D:$D,0),1),""))</f>
        <v/>
      </c>
      <c r="B293" s="226"/>
      <c r="C293" s="227" t="str">
        <f ca="1">IF(LEN($A293)&gt;0,IF(LEFT($A293,1)&lt;&gt;" ",SUMIFS(수입,관,$A293,회계장부!$A:$A,"&lt;"&amp;회계보고_시작일),SUMIFS(수입,항목,TRIM($A293),회계장부!$A:$A,"&lt;"&amp;회계보고_시작일)),"")</f>
        <v/>
      </c>
      <c r="D293" s="227" t="str">
        <f ca="1">IF(LEN($A293)&gt;0,IF(LEFT($A293,1)&lt;&gt;" ",SUMIFS(수입,관,$A293,회계장부!$A:$A,"&gt;="&amp;회계보고_시작일,회계장부!$A:$A,"&lt;="&amp;회계보고_종료일),SUMIFS(수입,항목,TRIM($A293),회계장부!$A:$A,"&gt;="&amp;회계보고_시작일,회계장부!$A:$A,"&lt;="&amp;회계보고_종료일)),"")</f>
        <v/>
      </c>
      <c r="E293" s="235" t="str">
        <f t="shared" ca="1" si="15"/>
        <v/>
      </c>
      <c r="F293" s="216" t="str">
        <f ca="1">IFERROR(INDEX(보고서배열!$G:$G,MATCH(ROW(F293),보고서배열!$F:$F,0),1),IFERROR(INDEX(보고서배열!$I:$I,MATCH(ROW(F293),보고서배열!$H:$H,0),1),""))</f>
        <v/>
      </c>
      <c r="G293" s="232"/>
      <c r="H293" s="233" t="str">
        <f ca="1">IF(LEN($F293)&gt;0,IF(LEFT($F293,1)&lt;&gt;" ",SUMIFS(지출,관,$F293,회계장부!$A:$A,"&lt;"&amp;회계보고_시작일),SUMIFS(지출,항목,TRIM($F293),회계장부!$A:$A,"&lt;"&amp;회계보고_시작일)),"")</f>
        <v/>
      </c>
      <c r="I293" s="233" t="str">
        <f ca="1">IF(LEN($F293)&gt;0,IF(LEFT($F293,1)&lt;&gt;" ",SUMIFS(지출,관,$F293,회계장부!$A:$A,"&gt;="&amp;회계보고_시작일,회계장부!$A:$A,"&lt;="&amp;회계보고_종료일),SUMIFS(지출,항목,TRIM($F293),회계장부!$A:$A,"&gt;="&amp;회계보고_시작일,회계장부!$A:$A,"&lt;="&amp;회계보고_종료일)),"")</f>
        <v/>
      </c>
      <c r="J293" s="236" t="str">
        <f t="shared" ca="1" si="16"/>
        <v/>
      </c>
      <c r="O293" s="1">
        <f t="shared" ca="1" si="14"/>
        <v>0</v>
      </c>
    </row>
    <row r="294" spans="1:15" ht="18" thickBot="1">
      <c r="A294" s="215" t="str">
        <f ca="1">IFERROR(INDEX(보고서배열!$C:$C,MATCH(ROW(A294),보고서배열!$B:$B,0),1),IFERROR(INDEX(보고서배열!$E:$E,MATCH(ROW(A294),보고서배열!$D:$D,0),1),""))</f>
        <v/>
      </c>
      <c r="B294" s="226"/>
      <c r="C294" s="227" t="str">
        <f ca="1">IF(LEN($A294)&gt;0,IF(LEFT($A294,1)&lt;&gt;" ",SUMIFS(수입,관,$A294,회계장부!$A:$A,"&lt;"&amp;회계보고_시작일),SUMIFS(수입,항목,TRIM($A294),회계장부!$A:$A,"&lt;"&amp;회계보고_시작일)),"")</f>
        <v/>
      </c>
      <c r="D294" s="227" t="str">
        <f ca="1">IF(LEN($A294)&gt;0,IF(LEFT($A294,1)&lt;&gt;" ",SUMIFS(수입,관,$A294,회계장부!$A:$A,"&gt;="&amp;회계보고_시작일,회계장부!$A:$A,"&lt;="&amp;회계보고_종료일),SUMIFS(수입,항목,TRIM($A294),회계장부!$A:$A,"&gt;="&amp;회계보고_시작일,회계장부!$A:$A,"&lt;="&amp;회계보고_종료일)),"")</f>
        <v/>
      </c>
      <c r="E294" s="235" t="str">
        <f t="shared" ca="1" si="15"/>
        <v/>
      </c>
      <c r="F294" s="216" t="str">
        <f ca="1">IFERROR(INDEX(보고서배열!$G:$G,MATCH(ROW(F294),보고서배열!$F:$F,0),1),IFERROR(INDEX(보고서배열!$I:$I,MATCH(ROW(F294),보고서배열!$H:$H,0),1),""))</f>
        <v/>
      </c>
      <c r="G294" s="232"/>
      <c r="H294" s="233" t="str">
        <f ca="1">IF(LEN($F294)&gt;0,IF(LEFT($F294,1)&lt;&gt;" ",SUMIFS(지출,관,$F294,회계장부!$A:$A,"&lt;"&amp;회계보고_시작일),SUMIFS(지출,항목,TRIM($F294),회계장부!$A:$A,"&lt;"&amp;회계보고_시작일)),"")</f>
        <v/>
      </c>
      <c r="I294" s="233" t="str">
        <f ca="1">IF(LEN($F294)&gt;0,IF(LEFT($F294,1)&lt;&gt;" ",SUMIFS(지출,관,$F294,회계장부!$A:$A,"&gt;="&amp;회계보고_시작일,회계장부!$A:$A,"&lt;="&amp;회계보고_종료일),SUMIFS(지출,항목,TRIM($F294),회계장부!$A:$A,"&gt;="&amp;회계보고_시작일,회계장부!$A:$A,"&lt;="&amp;회계보고_종료일)),"")</f>
        <v/>
      </c>
      <c r="J294" s="236" t="str">
        <f t="shared" ca="1" si="16"/>
        <v/>
      </c>
      <c r="O294" s="1">
        <f t="shared" ca="1" si="14"/>
        <v>0</v>
      </c>
    </row>
    <row r="295" spans="1:15" ht="18" thickBot="1">
      <c r="A295" s="215" t="str">
        <f ca="1">IFERROR(INDEX(보고서배열!$C:$C,MATCH(ROW(A295),보고서배열!$B:$B,0),1),IFERROR(INDEX(보고서배열!$E:$E,MATCH(ROW(A295),보고서배열!$D:$D,0),1),""))</f>
        <v/>
      </c>
      <c r="B295" s="226"/>
      <c r="C295" s="227" t="str">
        <f ca="1">IF(LEN($A295)&gt;0,IF(LEFT($A295,1)&lt;&gt;" ",SUMIFS(수입,관,$A295,회계장부!$A:$A,"&lt;"&amp;회계보고_시작일),SUMIFS(수입,항목,TRIM($A295),회계장부!$A:$A,"&lt;"&amp;회계보고_시작일)),"")</f>
        <v/>
      </c>
      <c r="D295" s="227" t="str">
        <f ca="1">IF(LEN($A295)&gt;0,IF(LEFT($A295,1)&lt;&gt;" ",SUMIFS(수입,관,$A295,회계장부!$A:$A,"&gt;="&amp;회계보고_시작일,회계장부!$A:$A,"&lt;="&amp;회계보고_종료일),SUMIFS(수입,항목,TRIM($A295),회계장부!$A:$A,"&gt;="&amp;회계보고_시작일,회계장부!$A:$A,"&lt;="&amp;회계보고_종료일)),"")</f>
        <v/>
      </c>
      <c r="E295" s="235" t="str">
        <f t="shared" ca="1" si="15"/>
        <v/>
      </c>
      <c r="F295" s="216" t="str">
        <f ca="1">IFERROR(INDEX(보고서배열!$G:$G,MATCH(ROW(F295),보고서배열!$F:$F,0),1),IFERROR(INDEX(보고서배열!$I:$I,MATCH(ROW(F295),보고서배열!$H:$H,0),1),""))</f>
        <v/>
      </c>
      <c r="G295" s="232"/>
      <c r="H295" s="233" t="str">
        <f ca="1">IF(LEN($F295)&gt;0,IF(LEFT($F295,1)&lt;&gt;" ",SUMIFS(지출,관,$F295,회계장부!$A:$A,"&lt;"&amp;회계보고_시작일),SUMIFS(지출,항목,TRIM($F295),회계장부!$A:$A,"&lt;"&amp;회계보고_시작일)),"")</f>
        <v/>
      </c>
      <c r="I295" s="233" t="str">
        <f ca="1">IF(LEN($F295)&gt;0,IF(LEFT($F295,1)&lt;&gt;" ",SUMIFS(지출,관,$F295,회계장부!$A:$A,"&gt;="&amp;회계보고_시작일,회계장부!$A:$A,"&lt;="&amp;회계보고_종료일),SUMIFS(지출,항목,TRIM($F295),회계장부!$A:$A,"&gt;="&amp;회계보고_시작일,회계장부!$A:$A,"&lt;="&amp;회계보고_종료일)),"")</f>
        <v/>
      </c>
      <c r="J295" s="236" t="str">
        <f t="shared" ca="1" si="16"/>
        <v/>
      </c>
      <c r="O295" s="1">
        <f t="shared" ca="1" si="14"/>
        <v>0</v>
      </c>
    </row>
    <row r="296" spans="1:15" ht="18" thickBot="1">
      <c r="A296" s="215" t="str">
        <f ca="1">IFERROR(INDEX(보고서배열!$C:$C,MATCH(ROW(A296),보고서배열!$B:$B,0),1),IFERROR(INDEX(보고서배열!$E:$E,MATCH(ROW(A296),보고서배열!$D:$D,0),1),""))</f>
        <v/>
      </c>
      <c r="B296" s="226"/>
      <c r="C296" s="227" t="str">
        <f ca="1">IF(LEN($A296)&gt;0,IF(LEFT($A296,1)&lt;&gt;" ",SUMIFS(수입,관,$A296,회계장부!$A:$A,"&lt;"&amp;회계보고_시작일),SUMIFS(수입,항목,TRIM($A296),회계장부!$A:$A,"&lt;"&amp;회계보고_시작일)),"")</f>
        <v/>
      </c>
      <c r="D296" s="227" t="str">
        <f ca="1">IF(LEN($A296)&gt;0,IF(LEFT($A296,1)&lt;&gt;" ",SUMIFS(수입,관,$A296,회계장부!$A:$A,"&gt;="&amp;회계보고_시작일,회계장부!$A:$A,"&lt;="&amp;회계보고_종료일),SUMIFS(수입,항목,TRIM($A296),회계장부!$A:$A,"&gt;="&amp;회계보고_시작일,회계장부!$A:$A,"&lt;="&amp;회계보고_종료일)),"")</f>
        <v/>
      </c>
      <c r="E296" s="235" t="str">
        <f t="shared" ca="1" si="15"/>
        <v/>
      </c>
      <c r="F296" s="216" t="str">
        <f ca="1">IFERROR(INDEX(보고서배열!$G:$G,MATCH(ROW(F296),보고서배열!$F:$F,0),1),IFERROR(INDEX(보고서배열!$I:$I,MATCH(ROW(F296),보고서배열!$H:$H,0),1),""))</f>
        <v/>
      </c>
      <c r="G296" s="232"/>
      <c r="H296" s="233" t="str">
        <f ca="1">IF(LEN($F296)&gt;0,IF(LEFT($F296,1)&lt;&gt;" ",SUMIFS(지출,관,$F296,회계장부!$A:$A,"&lt;"&amp;회계보고_시작일),SUMIFS(지출,항목,TRIM($F296),회계장부!$A:$A,"&lt;"&amp;회계보고_시작일)),"")</f>
        <v/>
      </c>
      <c r="I296" s="233" t="str">
        <f ca="1">IF(LEN($F296)&gt;0,IF(LEFT($F296,1)&lt;&gt;" ",SUMIFS(지출,관,$F296,회계장부!$A:$A,"&gt;="&amp;회계보고_시작일,회계장부!$A:$A,"&lt;="&amp;회계보고_종료일),SUMIFS(지출,항목,TRIM($F296),회계장부!$A:$A,"&gt;="&amp;회계보고_시작일,회계장부!$A:$A,"&lt;="&amp;회계보고_종료일)),"")</f>
        <v/>
      </c>
      <c r="J296" s="236" t="str">
        <f t="shared" ca="1" si="16"/>
        <v/>
      </c>
      <c r="O296" s="1">
        <f t="shared" ca="1" si="14"/>
        <v>0</v>
      </c>
    </row>
    <row r="297" spans="1:15" ht="18" thickBot="1">
      <c r="A297" s="215" t="str">
        <f ca="1">IFERROR(INDEX(보고서배열!$C:$C,MATCH(ROW(A297),보고서배열!$B:$B,0),1),IFERROR(INDEX(보고서배열!$E:$E,MATCH(ROW(A297),보고서배열!$D:$D,0),1),""))</f>
        <v/>
      </c>
      <c r="B297" s="226"/>
      <c r="C297" s="227" t="str">
        <f ca="1">IF(LEN($A297)&gt;0,IF(LEFT($A297,1)&lt;&gt;" ",SUMIFS(수입,관,$A297,회계장부!$A:$A,"&lt;"&amp;회계보고_시작일),SUMIFS(수입,항목,TRIM($A297),회계장부!$A:$A,"&lt;"&amp;회계보고_시작일)),"")</f>
        <v/>
      </c>
      <c r="D297" s="227" t="str">
        <f ca="1">IF(LEN($A297)&gt;0,IF(LEFT($A297,1)&lt;&gt;" ",SUMIFS(수입,관,$A297,회계장부!$A:$A,"&gt;="&amp;회계보고_시작일,회계장부!$A:$A,"&lt;="&amp;회계보고_종료일),SUMIFS(수입,항목,TRIM($A297),회계장부!$A:$A,"&gt;="&amp;회계보고_시작일,회계장부!$A:$A,"&lt;="&amp;회계보고_종료일)),"")</f>
        <v/>
      </c>
      <c r="E297" s="235" t="str">
        <f t="shared" ca="1" si="15"/>
        <v/>
      </c>
      <c r="F297" s="216" t="str">
        <f ca="1">IFERROR(INDEX(보고서배열!$G:$G,MATCH(ROW(F297),보고서배열!$F:$F,0),1),IFERROR(INDEX(보고서배열!$I:$I,MATCH(ROW(F297),보고서배열!$H:$H,0),1),""))</f>
        <v/>
      </c>
      <c r="G297" s="232"/>
      <c r="H297" s="233" t="str">
        <f ca="1">IF(LEN($F297)&gt;0,IF(LEFT($F297,1)&lt;&gt;" ",SUMIFS(지출,관,$F297,회계장부!$A:$A,"&lt;"&amp;회계보고_시작일),SUMIFS(지출,항목,TRIM($F297),회계장부!$A:$A,"&lt;"&amp;회계보고_시작일)),"")</f>
        <v/>
      </c>
      <c r="I297" s="233" t="str">
        <f ca="1">IF(LEN($F297)&gt;0,IF(LEFT($F297,1)&lt;&gt;" ",SUMIFS(지출,관,$F297,회계장부!$A:$A,"&gt;="&amp;회계보고_시작일,회계장부!$A:$A,"&lt;="&amp;회계보고_종료일),SUMIFS(지출,항목,TRIM($F297),회계장부!$A:$A,"&gt;="&amp;회계보고_시작일,회계장부!$A:$A,"&lt;="&amp;회계보고_종료일)),"")</f>
        <v/>
      </c>
      <c r="J297" s="236" t="str">
        <f t="shared" ca="1" si="16"/>
        <v/>
      </c>
      <c r="O297" s="1">
        <f t="shared" ca="1" si="14"/>
        <v>0</v>
      </c>
    </row>
    <row r="298" spans="1:15" ht="18" thickBot="1">
      <c r="A298" s="215" t="str">
        <f ca="1">IFERROR(INDEX(보고서배열!$C:$C,MATCH(ROW(A298),보고서배열!$B:$B,0),1),IFERROR(INDEX(보고서배열!$E:$E,MATCH(ROW(A298),보고서배열!$D:$D,0),1),""))</f>
        <v/>
      </c>
      <c r="B298" s="226"/>
      <c r="C298" s="227" t="str">
        <f ca="1">IF(LEN($A298)&gt;0,IF(LEFT($A298,1)&lt;&gt;" ",SUMIFS(수입,관,$A298,회계장부!$A:$A,"&lt;"&amp;회계보고_시작일),SUMIFS(수입,항목,TRIM($A298),회계장부!$A:$A,"&lt;"&amp;회계보고_시작일)),"")</f>
        <v/>
      </c>
      <c r="D298" s="227" t="str">
        <f ca="1">IF(LEN($A298)&gt;0,IF(LEFT($A298,1)&lt;&gt;" ",SUMIFS(수입,관,$A298,회계장부!$A:$A,"&gt;="&amp;회계보고_시작일,회계장부!$A:$A,"&lt;="&amp;회계보고_종료일),SUMIFS(수입,항목,TRIM($A298),회계장부!$A:$A,"&gt;="&amp;회계보고_시작일,회계장부!$A:$A,"&lt;="&amp;회계보고_종료일)),"")</f>
        <v/>
      </c>
      <c r="E298" s="235" t="str">
        <f t="shared" ca="1" si="15"/>
        <v/>
      </c>
      <c r="F298" s="216" t="str">
        <f ca="1">IFERROR(INDEX(보고서배열!$G:$G,MATCH(ROW(F298),보고서배열!$F:$F,0),1),IFERROR(INDEX(보고서배열!$I:$I,MATCH(ROW(F298),보고서배열!$H:$H,0),1),""))</f>
        <v/>
      </c>
      <c r="G298" s="232"/>
      <c r="H298" s="233" t="str">
        <f ca="1">IF(LEN($F298)&gt;0,IF(LEFT($F298,1)&lt;&gt;" ",SUMIFS(지출,관,$F298,회계장부!$A:$A,"&lt;"&amp;회계보고_시작일),SUMIFS(지출,항목,TRIM($F298),회계장부!$A:$A,"&lt;"&amp;회계보고_시작일)),"")</f>
        <v/>
      </c>
      <c r="I298" s="233" t="str">
        <f ca="1">IF(LEN($F298)&gt;0,IF(LEFT($F298,1)&lt;&gt;" ",SUMIFS(지출,관,$F298,회계장부!$A:$A,"&gt;="&amp;회계보고_시작일,회계장부!$A:$A,"&lt;="&amp;회계보고_종료일),SUMIFS(지출,항목,TRIM($F298),회계장부!$A:$A,"&gt;="&amp;회계보고_시작일,회계장부!$A:$A,"&lt;="&amp;회계보고_종료일)),"")</f>
        <v/>
      </c>
      <c r="J298" s="236" t="str">
        <f t="shared" ca="1" si="16"/>
        <v/>
      </c>
      <c r="O298" s="1">
        <f t="shared" ca="1" si="14"/>
        <v>0</v>
      </c>
    </row>
    <row r="299" spans="1:15" ht="18" thickBot="1">
      <c r="A299" s="215" t="str">
        <f ca="1">IFERROR(INDEX(보고서배열!$C:$C,MATCH(ROW(A299),보고서배열!$B:$B,0),1),IFERROR(INDEX(보고서배열!$E:$E,MATCH(ROW(A299),보고서배열!$D:$D,0),1),""))</f>
        <v/>
      </c>
      <c r="B299" s="226"/>
      <c r="C299" s="227" t="str">
        <f ca="1">IF(LEN($A299)&gt;0,IF(LEFT($A299,1)&lt;&gt;" ",SUMIFS(수입,관,$A299,회계장부!$A:$A,"&lt;"&amp;회계보고_시작일),SUMIFS(수입,항목,TRIM($A299),회계장부!$A:$A,"&lt;"&amp;회계보고_시작일)),"")</f>
        <v/>
      </c>
      <c r="D299" s="227" t="str">
        <f ca="1">IF(LEN($A299)&gt;0,IF(LEFT($A299,1)&lt;&gt;" ",SUMIFS(수입,관,$A299,회계장부!$A:$A,"&gt;="&amp;회계보고_시작일,회계장부!$A:$A,"&lt;="&amp;회계보고_종료일),SUMIFS(수입,항목,TRIM($A299),회계장부!$A:$A,"&gt;="&amp;회계보고_시작일,회계장부!$A:$A,"&lt;="&amp;회계보고_종료일)),"")</f>
        <v/>
      </c>
      <c r="E299" s="235" t="str">
        <f t="shared" ca="1" si="15"/>
        <v/>
      </c>
      <c r="F299" s="216" t="str">
        <f ca="1">IFERROR(INDEX(보고서배열!$G:$G,MATCH(ROW(F299),보고서배열!$F:$F,0),1),IFERROR(INDEX(보고서배열!$I:$I,MATCH(ROW(F299),보고서배열!$H:$H,0),1),""))</f>
        <v/>
      </c>
      <c r="G299" s="232"/>
      <c r="H299" s="233" t="str">
        <f ca="1">IF(LEN($F299)&gt;0,IF(LEFT($F299,1)&lt;&gt;" ",SUMIFS(지출,관,$F299,회계장부!$A:$A,"&lt;"&amp;회계보고_시작일),SUMIFS(지출,항목,TRIM($F299),회계장부!$A:$A,"&lt;"&amp;회계보고_시작일)),"")</f>
        <v/>
      </c>
      <c r="I299" s="233" t="str">
        <f ca="1">IF(LEN($F299)&gt;0,IF(LEFT($F299,1)&lt;&gt;" ",SUMIFS(지출,관,$F299,회계장부!$A:$A,"&gt;="&amp;회계보고_시작일,회계장부!$A:$A,"&lt;="&amp;회계보고_종료일),SUMIFS(지출,항목,TRIM($F299),회계장부!$A:$A,"&gt;="&amp;회계보고_시작일,회계장부!$A:$A,"&lt;="&amp;회계보고_종료일)),"")</f>
        <v/>
      </c>
      <c r="J299" s="236" t="str">
        <f t="shared" ca="1" si="16"/>
        <v/>
      </c>
      <c r="O299" s="1">
        <f t="shared" ca="1" si="14"/>
        <v>0</v>
      </c>
    </row>
    <row r="300" spans="1:15" ht="18" thickBot="1">
      <c r="A300" s="215" t="str">
        <f ca="1">IFERROR(INDEX(보고서배열!$C:$C,MATCH(ROW(A300),보고서배열!$B:$B,0),1),IFERROR(INDEX(보고서배열!$E:$E,MATCH(ROW(A300),보고서배열!$D:$D,0),1),""))</f>
        <v/>
      </c>
      <c r="B300" s="226"/>
      <c r="C300" s="227" t="str">
        <f ca="1">IF(LEN($A300)&gt;0,IF(LEFT($A300,1)&lt;&gt;" ",SUMIFS(수입,관,$A300,회계장부!$A:$A,"&lt;"&amp;회계보고_시작일),SUMIFS(수입,항목,TRIM($A300),회계장부!$A:$A,"&lt;"&amp;회계보고_시작일)),"")</f>
        <v/>
      </c>
      <c r="D300" s="227" t="str">
        <f ca="1">IF(LEN($A300)&gt;0,IF(LEFT($A300,1)&lt;&gt;" ",SUMIFS(수입,관,$A300,회계장부!$A:$A,"&gt;="&amp;회계보고_시작일,회계장부!$A:$A,"&lt;="&amp;회계보고_종료일),SUMIFS(수입,항목,TRIM($A300),회계장부!$A:$A,"&gt;="&amp;회계보고_시작일,회계장부!$A:$A,"&lt;="&amp;회계보고_종료일)),"")</f>
        <v/>
      </c>
      <c r="E300" s="235" t="str">
        <f t="shared" ca="1" si="15"/>
        <v/>
      </c>
      <c r="F300" s="216" t="str">
        <f ca="1">IFERROR(INDEX(보고서배열!$G:$G,MATCH(ROW(F300),보고서배열!$F:$F,0),1),IFERROR(INDEX(보고서배열!$I:$I,MATCH(ROW(F300),보고서배열!$H:$H,0),1),""))</f>
        <v/>
      </c>
      <c r="G300" s="232"/>
      <c r="H300" s="233" t="str">
        <f ca="1">IF(LEN($F300)&gt;0,IF(LEFT($F300,1)&lt;&gt;" ",SUMIFS(지출,관,$F300,회계장부!$A:$A,"&lt;"&amp;회계보고_시작일),SUMIFS(지출,항목,TRIM($F300),회계장부!$A:$A,"&lt;"&amp;회계보고_시작일)),"")</f>
        <v/>
      </c>
      <c r="I300" s="233" t="str">
        <f ca="1">IF(LEN($F300)&gt;0,IF(LEFT($F300,1)&lt;&gt;" ",SUMIFS(지출,관,$F300,회계장부!$A:$A,"&gt;="&amp;회계보고_시작일,회계장부!$A:$A,"&lt;="&amp;회계보고_종료일),SUMIFS(지출,항목,TRIM($F300),회계장부!$A:$A,"&gt;="&amp;회계보고_시작일,회계장부!$A:$A,"&lt;="&amp;회계보고_종료일)),"")</f>
        <v/>
      </c>
      <c r="J300" s="236" t="str">
        <f t="shared" ca="1" si="16"/>
        <v/>
      </c>
      <c r="O300" s="1">
        <f t="shared" ca="1" si="14"/>
        <v>0</v>
      </c>
    </row>
    <row r="301" spans="1:15" ht="18" thickBot="1">
      <c r="A301" s="215" t="str">
        <f ca="1">IFERROR(INDEX(보고서배열!$C:$C,MATCH(ROW(A301),보고서배열!$B:$B,0),1),IFERROR(INDEX(보고서배열!$E:$E,MATCH(ROW(A301),보고서배열!$D:$D,0),1),""))</f>
        <v/>
      </c>
      <c r="B301" s="226"/>
      <c r="C301" s="227" t="str">
        <f ca="1">IF(LEN($A301)&gt;0,IF(LEFT($A301,1)&lt;&gt;" ",SUMIFS(수입,관,$A301,회계장부!$A:$A,"&lt;"&amp;회계보고_시작일),SUMIFS(수입,항목,TRIM($A301),회계장부!$A:$A,"&lt;"&amp;회계보고_시작일)),"")</f>
        <v/>
      </c>
      <c r="D301" s="227" t="str">
        <f ca="1">IF(LEN($A301)&gt;0,IF(LEFT($A301,1)&lt;&gt;" ",SUMIFS(수입,관,$A301,회계장부!$A:$A,"&gt;="&amp;회계보고_시작일,회계장부!$A:$A,"&lt;="&amp;회계보고_종료일),SUMIFS(수입,항목,TRIM($A301),회계장부!$A:$A,"&gt;="&amp;회계보고_시작일,회계장부!$A:$A,"&lt;="&amp;회계보고_종료일)),"")</f>
        <v/>
      </c>
      <c r="E301" s="235" t="str">
        <f t="shared" ca="1" si="15"/>
        <v/>
      </c>
      <c r="F301" s="216" t="str">
        <f ca="1">IFERROR(INDEX(보고서배열!$G:$G,MATCH(ROW(F301),보고서배열!$F:$F,0),1),IFERROR(INDEX(보고서배열!$I:$I,MATCH(ROW(F301),보고서배열!$H:$H,0),1),""))</f>
        <v/>
      </c>
      <c r="G301" s="232"/>
      <c r="H301" s="233" t="str">
        <f ca="1">IF(LEN($F301)&gt;0,IF(LEFT($F301,1)&lt;&gt;" ",SUMIFS(지출,관,$F301,회계장부!$A:$A,"&lt;"&amp;회계보고_시작일),SUMIFS(지출,항목,TRIM($F301),회계장부!$A:$A,"&lt;"&amp;회계보고_시작일)),"")</f>
        <v/>
      </c>
      <c r="I301" s="233" t="str">
        <f ca="1">IF(LEN($F301)&gt;0,IF(LEFT($F301,1)&lt;&gt;" ",SUMIFS(지출,관,$F301,회계장부!$A:$A,"&gt;="&amp;회계보고_시작일,회계장부!$A:$A,"&lt;="&amp;회계보고_종료일),SUMIFS(지출,항목,TRIM($F301),회계장부!$A:$A,"&gt;="&amp;회계보고_시작일,회계장부!$A:$A,"&lt;="&amp;회계보고_종료일)),"")</f>
        <v/>
      </c>
      <c r="J301" s="236" t="str">
        <f t="shared" ca="1" si="16"/>
        <v/>
      </c>
      <c r="O301" s="1">
        <f t="shared" ca="1" si="14"/>
        <v>0</v>
      </c>
    </row>
    <row r="302" spans="1:15" ht="18" thickBot="1">
      <c r="A302" s="215" t="str">
        <f ca="1">IFERROR(INDEX(보고서배열!$C:$C,MATCH(ROW(A302),보고서배열!$B:$B,0),1),IFERROR(INDEX(보고서배열!$E:$E,MATCH(ROW(A302),보고서배열!$D:$D,0),1),""))</f>
        <v/>
      </c>
      <c r="B302" s="226"/>
      <c r="C302" s="227" t="str">
        <f ca="1">IF(LEN($A302)&gt;0,IF(LEFT($A302,1)&lt;&gt;" ",SUMIFS(수입,관,$A302,회계장부!$A:$A,"&lt;"&amp;회계보고_시작일),SUMIFS(수입,항목,TRIM($A302),회계장부!$A:$A,"&lt;"&amp;회계보고_시작일)),"")</f>
        <v/>
      </c>
      <c r="D302" s="227" t="str">
        <f ca="1">IF(LEN($A302)&gt;0,IF(LEFT($A302,1)&lt;&gt;" ",SUMIFS(수입,관,$A302,회계장부!$A:$A,"&gt;="&amp;회계보고_시작일,회계장부!$A:$A,"&lt;="&amp;회계보고_종료일),SUMIFS(수입,항목,TRIM($A302),회계장부!$A:$A,"&gt;="&amp;회계보고_시작일,회계장부!$A:$A,"&lt;="&amp;회계보고_종료일)),"")</f>
        <v/>
      </c>
      <c r="E302" s="235" t="str">
        <f t="shared" ca="1" si="15"/>
        <v/>
      </c>
      <c r="F302" s="216" t="str">
        <f ca="1">IFERROR(INDEX(보고서배열!$G:$G,MATCH(ROW(F302),보고서배열!$F:$F,0),1),IFERROR(INDEX(보고서배열!$I:$I,MATCH(ROW(F302),보고서배열!$H:$H,0),1),""))</f>
        <v/>
      </c>
      <c r="G302" s="232"/>
      <c r="H302" s="233" t="str">
        <f ca="1">IF(LEN($F302)&gt;0,IF(LEFT($F302,1)&lt;&gt;" ",SUMIFS(지출,관,$F302,회계장부!$A:$A,"&lt;"&amp;회계보고_시작일),SUMIFS(지출,항목,TRIM($F302),회계장부!$A:$A,"&lt;"&amp;회계보고_시작일)),"")</f>
        <v/>
      </c>
      <c r="I302" s="233" t="str">
        <f ca="1">IF(LEN($F302)&gt;0,IF(LEFT($F302,1)&lt;&gt;" ",SUMIFS(지출,관,$F302,회계장부!$A:$A,"&gt;="&amp;회계보고_시작일,회계장부!$A:$A,"&lt;="&amp;회계보고_종료일),SUMIFS(지출,항목,TRIM($F302),회계장부!$A:$A,"&gt;="&amp;회계보고_시작일,회계장부!$A:$A,"&lt;="&amp;회계보고_종료일)),"")</f>
        <v/>
      </c>
      <c r="J302" s="236" t="str">
        <f t="shared" ca="1" si="16"/>
        <v/>
      </c>
      <c r="O302" s="1">
        <f t="shared" ca="1" si="14"/>
        <v>0</v>
      </c>
    </row>
    <row r="303" spans="1:15" ht="18" thickBot="1">
      <c r="A303" s="215" t="str">
        <f ca="1">IFERROR(INDEX(보고서배열!$C:$C,MATCH(ROW(A303),보고서배열!$B:$B,0),1),IFERROR(INDEX(보고서배열!$E:$E,MATCH(ROW(A303),보고서배열!$D:$D,0),1),""))</f>
        <v/>
      </c>
      <c r="B303" s="226"/>
      <c r="C303" s="227" t="str">
        <f ca="1">IF(LEN($A303)&gt;0,IF(LEFT($A303,1)&lt;&gt;" ",SUMIFS(수입,관,$A303,회계장부!$A:$A,"&lt;"&amp;회계보고_시작일),SUMIFS(수입,항목,TRIM($A303),회계장부!$A:$A,"&lt;"&amp;회계보고_시작일)),"")</f>
        <v/>
      </c>
      <c r="D303" s="227" t="str">
        <f ca="1">IF(LEN($A303)&gt;0,IF(LEFT($A303,1)&lt;&gt;" ",SUMIFS(수입,관,$A303,회계장부!$A:$A,"&gt;="&amp;회계보고_시작일,회계장부!$A:$A,"&lt;="&amp;회계보고_종료일),SUMIFS(수입,항목,TRIM($A303),회계장부!$A:$A,"&gt;="&amp;회계보고_시작일,회계장부!$A:$A,"&lt;="&amp;회계보고_종료일)),"")</f>
        <v/>
      </c>
      <c r="E303" s="235" t="str">
        <f t="shared" ca="1" si="15"/>
        <v/>
      </c>
      <c r="F303" s="216" t="str">
        <f ca="1">IFERROR(INDEX(보고서배열!$G:$G,MATCH(ROW(F303),보고서배열!$F:$F,0),1),IFERROR(INDEX(보고서배열!$I:$I,MATCH(ROW(F303),보고서배열!$H:$H,0),1),""))</f>
        <v/>
      </c>
      <c r="G303" s="232"/>
      <c r="H303" s="233" t="str">
        <f ca="1">IF(LEN($F303)&gt;0,IF(LEFT($F303,1)&lt;&gt;" ",SUMIFS(지출,관,$F303,회계장부!$A:$A,"&lt;"&amp;회계보고_시작일),SUMIFS(지출,항목,TRIM($F303),회계장부!$A:$A,"&lt;"&amp;회계보고_시작일)),"")</f>
        <v/>
      </c>
      <c r="I303" s="233" t="str">
        <f ca="1">IF(LEN($F303)&gt;0,IF(LEFT($F303,1)&lt;&gt;" ",SUMIFS(지출,관,$F303,회계장부!$A:$A,"&gt;="&amp;회계보고_시작일,회계장부!$A:$A,"&lt;="&amp;회계보고_종료일),SUMIFS(지출,항목,TRIM($F303),회계장부!$A:$A,"&gt;="&amp;회계보고_시작일,회계장부!$A:$A,"&lt;="&amp;회계보고_종료일)),"")</f>
        <v/>
      </c>
      <c r="J303" s="236" t="str">
        <f t="shared" ca="1" si="16"/>
        <v/>
      </c>
      <c r="O303" s="1">
        <f t="shared" ca="1" si="14"/>
        <v>0</v>
      </c>
    </row>
    <row r="304" spans="1:15" ht="18" thickBot="1">
      <c r="A304" s="215" t="str">
        <f ca="1">IFERROR(INDEX(보고서배열!$C:$C,MATCH(ROW(A304),보고서배열!$B:$B,0),1),IFERROR(INDEX(보고서배열!$E:$E,MATCH(ROW(A304),보고서배열!$D:$D,0),1),""))</f>
        <v/>
      </c>
      <c r="B304" s="226"/>
      <c r="C304" s="227" t="str">
        <f ca="1">IF(LEN($A304)&gt;0,IF(LEFT($A304,1)&lt;&gt;" ",SUMIFS(수입,관,$A304,회계장부!$A:$A,"&lt;"&amp;회계보고_시작일),SUMIFS(수입,항목,TRIM($A304),회계장부!$A:$A,"&lt;"&amp;회계보고_시작일)),"")</f>
        <v/>
      </c>
      <c r="D304" s="227" t="str">
        <f ca="1">IF(LEN($A304)&gt;0,IF(LEFT($A304,1)&lt;&gt;" ",SUMIFS(수입,관,$A304,회계장부!$A:$A,"&gt;="&amp;회계보고_시작일,회계장부!$A:$A,"&lt;="&amp;회계보고_종료일),SUMIFS(수입,항목,TRIM($A304),회계장부!$A:$A,"&gt;="&amp;회계보고_시작일,회계장부!$A:$A,"&lt;="&amp;회계보고_종료일)),"")</f>
        <v/>
      </c>
      <c r="E304" s="235" t="str">
        <f t="shared" ca="1" si="15"/>
        <v/>
      </c>
      <c r="F304" s="216" t="str">
        <f ca="1">IFERROR(INDEX(보고서배열!$G:$G,MATCH(ROW(F304),보고서배열!$F:$F,0),1),IFERROR(INDEX(보고서배열!$I:$I,MATCH(ROW(F304),보고서배열!$H:$H,0),1),""))</f>
        <v/>
      </c>
      <c r="G304" s="232"/>
      <c r="H304" s="233" t="str">
        <f ca="1">IF(LEN($F304)&gt;0,IF(LEFT($F304,1)&lt;&gt;" ",SUMIFS(지출,관,$F304,회계장부!$A:$A,"&lt;"&amp;회계보고_시작일),SUMIFS(지출,항목,TRIM($F304),회계장부!$A:$A,"&lt;"&amp;회계보고_시작일)),"")</f>
        <v/>
      </c>
      <c r="I304" s="233" t="str">
        <f ca="1">IF(LEN($F304)&gt;0,IF(LEFT($F304,1)&lt;&gt;" ",SUMIFS(지출,관,$F304,회계장부!$A:$A,"&gt;="&amp;회계보고_시작일,회계장부!$A:$A,"&lt;="&amp;회계보고_종료일),SUMIFS(지출,항목,TRIM($F304),회계장부!$A:$A,"&gt;="&amp;회계보고_시작일,회계장부!$A:$A,"&lt;="&amp;회계보고_종료일)),"")</f>
        <v/>
      </c>
      <c r="J304" s="236" t="str">
        <f t="shared" ca="1" si="16"/>
        <v/>
      </c>
      <c r="O304" s="1">
        <f t="shared" ca="1" si="14"/>
        <v>0</v>
      </c>
    </row>
    <row r="305" spans="1:15" ht="18" thickBot="1">
      <c r="A305" s="215" t="str">
        <f ca="1">IFERROR(INDEX(보고서배열!$C:$C,MATCH(ROW(A305),보고서배열!$B:$B,0),1),IFERROR(INDEX(보고서배열!$E:$E,MATCH(ROW(A305),보고서배열!$D:$D,0),1),""))</f>
        <v/>
      </c>
      <c r="B305" s="226"/>
      <c r="C305" s="227" t="str">
        <f ca="1">IF(LEN($A305)&gt;0,IF(LEFT($A305,1)&lt;&gt;" ",SUMIFS(수입,관,$A305,회계장부!$A:$A,"&lt;"&amp;회계보고_시작일),SUMIFS(수입,항목,TRIM($A305),회계장부!$A:$A,"&lt;"&amp;회계보고_시작일)),"")</f>
        <v/>
      </c>
      <c r="D305" s="227" t="str">
        <f ca="1">IF(LEN($A305)&gt;0,IF(LEFT($A305,1)&lt;&gt;" ",SUMIFS(수입,관,$A305,회계장부!$A:$A,"&gt;="&amp;회계보고_시작일,회계장부!$A:$A,"&lt;="&amp;회계보고_종료일),SUMIFS(수입,항목,TRIM($A305),회계장부!$A:$A,"&gt;="&amp;회계보고_시작일,회계장부!$A:$A,"&lt;="&amp;회계보고_종료일)),"")</f>
        <v/>
      </c>
      <c r="E305" s="235" t="str">
        <f t="shared" ca="1" si="15"/>
        <v/>
      </c>
      <c r="F305" s="216" t="str">
        <f ca="1">IFERROR(INDEX(보고서배열!$G:$G,MATCH(ROW(F305),보고서배열!$F:$F,0),1),IFERROR(INDEX(보고서배열!$I:$I,MATCH(ROW(F305),보고서배열!$H:$H,0),1),""))</f>
        <v/>
      </c>
      <c r="G305" s="232"/>
      <c r="H305" s="233" t="str">
        <f ca="1">IF(LEN($F305)&gt;0,IF(LEFT($F305,1)&lt;&gt;" ",SUMIFS(지출,관,$F305,회계장부!$A:$A,"&lt;"&amp;회계보고_시작일),SUMIFS(지출,항목,TRIM($F305),회계장부!$A:$A,"&lt;"&amp;회계보고_시작일)),"")</f>
        <v/>
      </c>
      <c r="I305" s="233" t="str">
        <f ca="1">IF(LEN($F305)&gt;0,IF(LEFT($F305,1)&lt;&gt;" ",SUMIFS(지출,관,$F305,회계장부!$A:$A,"&gt;="&amp;회계보고_시작일,회계장부!$A:$A,"&lt;="&amp;회계보고_종료일),SUMIFS(지출,항목,TRIM($F305),회계장부!$A:$A,"&gt;="&amp;회계보고_시작일,회계장부!$A:$A,"&lt;="&amp;회계보고_종료일)),"")</f>
        <v/>
      </c>
      <c r="J305" s="236" t="str">
        <f t="shared" ca="1" si="16"/>
        <v/>
      </c>
      <c r="O305" s="1">
        <f t="shared" ca="1" si="14"/>
        <v>0</v>
      </c>
    </row>
    <row r="306" spans="1:15" ht="18" thickBot="1">
      <c r="A306" s="215" t="str">
        <f ca="1">IFERROR(INDEX(보고서배열!$C:$C,MATCH(ROW(A306),보고서배열!$B:$B,0),1),IFERROR(INDEX(보고서배열!$E:$E,MATCH(ROW(A306),보고서배열!$D:$D,0),1),""))</f>
        <v/>
      </c>
      <c r="B306" s="226"/>
      <c r="C306" s="227" t="str">
        <f ca="1">IF(LEN($A306)&gt;0,IF(LEFT($A306,1)&lt;&gt;" ",SUMIFS(수입,관,$A306,회계장부!$A:$A,"&lt;"&amp;회계보고_시작일),SUMIFS(수입,항목,TRIM($A306),회계장부!$A:$A,"&lt;"&amp;회계보고_시작일)),"")</f>
        <v/>
      </c>
      <c r="D306" s="227" t="str">
        <f ca="1">IF(LEN($A306)&gt;0,IF(LEFT($A306,1)&lt;&gt;" ",SUMIFS(수입,관,$A306,회계장부!$A:$A,"&gt;="&amp;회계보고_시작일,회계장부!$A:$A,"&lt;="&amp;회계보고_종료일),SUMIFS(수입,항목,TRIM($A306),회계장부!$A:$A,"&gt;="&amp;회계보고_시작일,회계장부!$A:$A,"&lt;="&amp;회계보고_종료일)),"")</f>
        <v/>
      </c>
      <c r="E306" s="235" t="str">
        <f t="shared" ca="1" si="15"/>
        <v/>
      </c>
      <c r="F306" s="216" t="str">
        <f ca="1">IFERROR(INDEX(보고서배열!$G:$G,MATCH(ROW(F306),보고서배열!$F:$F,0),1),IFERROR(INDEX(보고서배열!$I:$I,MATCH(ROW(F306),보고서배열!$H:$H,0),1),""))</f>
        <v/>
      </c>
      <c r="G306" s="232"/>
      <c r="H306" s="233" t="str">
        <f ca="1">IF(LEN($F306)&gt;0,IF(LEFT($F306,1)&lt;&gt;" ",SUMIFS(지출,관,$F306,회계장부!$A:$A,"&lt;"&amp;회계보고_시작일),SUMIFS(지출,항목,TRIM($F306),회계장부!$A:$A,"&lt;"&amp;회계보고_시작일)),"")</f>
        <v/>
      </c>
      <c r="I306" s="233" t="str">
        <f ca="1">IF(LEN($F306)&gt;0,IF(LEFT($F306,1)&lt;&gt;" ",SUMIFS(지출,관,$F306,회계장부!$A:$A,"&gt;="&amp;회계보고_시작일,회계장부!$A:$A,"&lt;="&amp;회계보고_종료일),SUMIFS(지출,항목,TRIM($F306),회계장부!$A:$A,"&gt;="&amp;회계보고_시작일,회계장부!$A:$A,"&lt;="&amp;회계보고_종료일)),"")</f>
        <v/>
      </c>
      <c r="J306" s="236" t="str">
        <f t="shared" ca="1" si="16"/>
        <v/>
      </c>
      <c r="O306" s="1">
        <f t="shared" ca="1" si="14"/>
        <v>0</v>
      </c>
    </row>
    <row r="307" spans="1:15" ht="18" thickBot="1">
      <c r="A307" s="215" t="str">
        <f ca="1">IFERROR(INDEX(보고서배열!$C:$C,MATCH(ROW(A307),보고서배열!$B:$B,0),1),IFERROR(INDEX(보고서배열!$E:$E,MATCH(ROW(A307),보고서배열!$D:$D,0),1),""))</f>
        <v/>
      </c>
      <c r="B307" s="226"/>
      <c r="C307" s="227" t="str">
        <f ca="1">IF(LEN($A307)&gt;0,IF(LEFT($A307,1)&lt;&gt;" ",SUMIFS(수입,관,$A307,회계장부!$A:$A,"&lt;"&amp;회계보고_시작일),SUMIFS(수입,항목,TRIM($A307),회계장부!$A:$A,"&lt;"&amp;회계보고_시작일)),"")</f>
        <v/>
      </c>
      <c r="D307" s="227" t="str">
        <f ca="1">IF(LEN($A307)&gt;0,IF(LEFT($A307,1)&lt;&gt;" ",SUMIFS(수입,관,$A307,회계장부!$A:$A,"&gt;="&amp;회계보고_시작일,회계장부!$A:$A,"&lt;="&amp;회계보고_종료일),SUMIFS(수입,항목,TRIM($A307),회계장부!$A:$A,"&gt;="&amp;회계보고_시작일,회계장부!$A:$A,"&lt;="&amp;회계보고_종료일)),"")</f>
        <v/>
      </c>
      <c r="E307" s="235" t="str">
        <f t="shared" ca="1" si="15"/>
        <v/>
      </c>
      <c r="F307" s="216" t="str">
        <f ca="1">IFERROR(INDEX(보고서배열!$G:$G,MATCH(ROW(F307),보고서배열!$F:$F,0),1),IFERROR(INDEX(보고서배열!$I:$I,MATCH(ROW(F307),보고서배열!$H:$H,0),1),""))</f>
        <v/>
      </c>
      <c r="G307" s="232"/>
      <c r="H307" s="233" t="str">
        <f ca="1">IF(LEN($F307)&gt;0,IF(LEFT($F307,1)&lt;&gt;" ",SUMIFS(지출,관,$F307,회계장부!$A:$A,"&lt;"&amp;회계보고_시작일),SUMIFS(지출,항목,TRIM($F307),회계장부!$A:$A,"&lt;"&amp;회계보고_시작일)),"")</f>
        <v/>
      </c>
      <c r="I307" s="233" t="str">
        <f ca="1">IF(LEN($F307)&gt;0,IF(LEFT($F307,1)&lt;&gt;" ",SUMIFS(지출,관,$F307,회계장부!$A:$A,"&gt;="&amp;회계보고_시작일,회계장부!$A:$A,"&lt;="&amp;회계보고_종료일),SUMIFS(지출,항목,TRIM($F307),회계장부!$A:$A,"&gt;="&amp;회계보고_시작일,회계장부!$A:$A,"&lt;="&amp;회계보고_종료일)),"")</f>
        <v/>
      </c>
      <c r="J307" s="236" t="str">
        <f t="shared" ca="1" si="16"/>
        <v/>
      </c>
      <c r="O307" s="1">
        <f t="shared" ca="1" si="14"/>
        <v>0</v>
      </c>
    </row>
    <row r="308" spans="1:15" ht="18" thickBot="1">
      <c r="A308" s="215" t="str">
        <f ca="1">IFERROR(INDEX(보고서배열!$C:$C,MATCH(ROW(A308),보고서배열!$B:$B,0),1),IFERROR(INDEX(보고서배열!$E:$E,MATCH(ROW(A308),보고서배열!$D:$D,0),1),""))</f>
        <v/>
      </c>
      <c r="B308" s="226"/>
      <c r="C308" s="227" t="str">
        <f ca="1">IF(LEN($A308)&gt;0,IF(LEFT($A308,1)&lt;&gt;" ",SUMIFS(수입,관,$A308,회계장부!$A:$A,"&lt;"&amp;회계보고_시작일),SUMIFS(수입,항목,TRIM($A308),회계장부!$A:$A,"&lt;"&amp;회계보고_시작일)),"")</f>
        <v/>
      </c>
      <c r="D308" s="227" t="str">
        <f ca="1">IF(LEN($A308)&gt;0,IF(LEFT($A308,1)&lt;&gt;" ",SUMIFS(수입,관,$A308,회계장부!$A:$A,"&gt;="&amp;회계보고_시작일,회계장부!$A:$A,"&lt;="&amp;회계보고_종료일),SUMIFS(수입,항목,TRIM($A308),회계장부!$A:$A,"&gt;="&amp;회계보고_시작일,회계장부!$A:$A,"&lt;="&amp;회계보고_종료일)),"")</f>
        <v/>
      </c>
      <c r="E308" s="235" t="str">
        <f t="shared" ca="1" si="15"/>
        <v/>
      </c>
      <c r="F308" s="216" t="str">
        <f ca="1">IFERROR(INDEX(보고서배열!$G:$G,MATCH(ROW(F308),보고서배열!$F:$F,0),1),IFERROR(INDEX(보고서배열!$I:$I,MATCH(ROW(F308),보고서배열!$H:$H,0),1),""))</f>
        <v/>
      </c>
      <c r="G308" s="232"/>
      <c r="H308" s="233" t="str">
        <f ca="1">IF(LEN($F308)&gt;0,IF(LEFT($F308,1)&lt;&gt;" ",SUMIFS(지출,관,$F308,회계장부!$A:$A,"&lt;"&amp;회계보고_시작일),SUMIFS(지출,항목,TRIM($F308),회계장부!$A:$A,"&lt;"&amp;회계보고_시작일)),"")</f>
        <v/>
      </c>
      <c r="I308" s="233" t="str">
        <f ca="1">IF(LEN($F308)&gt;0,IF(LEFT($F308,1)&lt;&gt;" ",SUMIFS(지출,관,$F308,회계장부!$A:$A,"&gt;="&amp;회계보고_시작일,회계장부!$A:$A,"&lt;="&amp;회계보고_종료일),SUMIFS(지출,항목,TRIM($F308),회계장부!$A:$A,"&gt;="&amp;회계보고_시작일,회계장부!$A:$A,"&lt;="&amp;회계보고_종료일)),"")</f>
        <v/>
      </c>
      <c r="J308" s="236" t="str">
        <f t="shared" ca="1" si="16"/>
        <v/>
      </c>
      <c r="O308" s="1">
        <f t="shared" ca="1" si="14"/>
        <v>0</v>
      </c>
    </row>
    <row r="309" spans="1:15" ht="18" thickBot="1">
      <c r="A309" s="215" t="str">
        <f ca="1">IFERROR(INDEX(보고서배열!$C:$C,MATCH(ROW(A309),보고서배열!$B:$B,0),1),IFERROR(INDEX(보고서배열!$E:$E,MATCH(ROW(A309),보고서배열!$D:$D,0),1),""))</f>
        <v/>
      </c>
      <c r="B309" s="226"/>
      <c r="C309" s="227" t="str">
        <f ca="1">IF(LEN($A309)&gt;0,IF(LEFT($A309,1)&lt;&gt;" ",SUMIFS(수입,관,$A309,회계장부!$A:$A,"&lt;"&amp;회계보고_시작일),SUMIFS(수입,항목,TRIM($A309),회계장부!$A:$A,"&lt;"&amp;회계보고_시작일)),"")</f>
        <v/>
      </c>
      <c r="D309" s="227" t="str">
        <f ca="1">IF(LEN($A309)&gt;0,IF(LEFT($A309,1)&lt;&gt;" ",SUMIFS(수입,관,$A309,회계장부!$A:$A,"&gt;="&amp;회계보고_시작일,회계장부!$A:$A,"&lt;="&amp;회계보고_종료일),SUMIFS(수입,항목,TRIM($A309),회계장부!$A:$A,"&gt;="&amp;회계보고_시작일,회계장부!$A:$A,"&lt;="&amp;회계보고_종료일)),"")</f>
        <v/>
      </c>
      <c r="E309" s="235" t="str">
        <f t="shared" ca="1" si="15"/>
        <v/>
      </c>
      <c r="F309" s="216" t="str">
        <f ca="1">IFERROR(INDEX(보고서배열!$G:$G,MATCH(ROW(F309),보고서배열!$F:$F,0),1),IFERROR(INDEX(보고서배열!$I:$I,MATCH(ROW(F309),보고서배열!$H:$H,0),1),""))</f>
        <v/>
      </c>
      <c r="G309" s="232"/>
      <c r="H309" s="233" t="str">
        <f ca="1">IF(LEN($F309)&gt;0,IF(LEFT($F309,1)&lt;&gt;" ",SUMIFS(지출,관,$F309,회계장부!$A:$A,"&lt;"&amp;회계보고_시작일),SUMIFS(지출,항목,TRIM($F309),회계장부!$A:$A,"&lt;"&amp;회계보고_시작일)),"")</f>
        <v/>
      </c>
      <c r="I309" s="233" t="str">
        <f ca="1">IF(LEN($F309)&gt;0,IF(LEFT($F309,1)&lt;&gt;" ",SUMIFS(지출,관,$F309,회계장부!$A:$A,"&gt;="&amp;회계보고_시작일,회계장부!$A:$A,"&lt;="&amp;회계보고_종료일),SUMIFS(지출,항목,TRIM($F309),회계장부!$A:$A,"&gt;="&amp;회계보고_시작일,회계장부!$A:$A,"&lt;="&amp;회계보고_종료일)),"")</f>
        <v/>
      </c>
      <c r="J309" s="236" t="str">
        <f t="shared" ca="1" si="16"/>
        <v/>
      </c>
      <c r="O309" s="1">
        <f t="shared" ca="1" si="14"/>
        <v>0</v>
      </c>
    </row>
    <row r="310" spans="1:15" ht="18" thickBot="1">
      <c r="A310" s="215" t="str">
        <f ca="1">IFERROR(INDEX(보고서배열!$C:$C,MATCH(ROW(A310),보고서배열!$B:$B,0),1),IFERROR(INDEX(보고서배열!$E:$E,MATCH(ROW(A310),보고서배열!$D:$D,0),1),""))</f>
        <v/>
      </c>
      <c r="B310" s="226"/>
      <c r="C310" s="227" t="str">
        <f ca="1">IF(LEN($A310)&gt;0,IF(LEFT($A310,1)&lt;&gt;" ",SUMIFS(수입,관,$A310,회계장부!$A:$A,"&lt;"&amp;회계보고_시작일),SUMIFS(수입,항목,TRIM($A310),회계장부!$A:$A,"&lt;"&amp;회계보고_시작일)),"")</f>
        <v/>
      </c>
      <c r="D310" s="227" t="str">
        <f ca="1">IF(LEN($A310)&gt;0,IF(LEFT($A310,1)&lt;&gt;" ",SUMIFS(수입,관,$A310,회계장부!$A:$A,"&gt;="&amp;회계보고_시작일,회계장부!$A:$A,"&lt;="&amp;회계보고_종료일),SUMIFS(수입,항목,TRIM($A310),회계장부!$A:$A,"&gt;="&amp;회계보고_시작일,회계장부!$A:$A,"&lt;="&amp;회계보고_종료일)),"")</f>
        <v/>
      </c>
      <c r="E310" s="235" t="str">
        <f t="shared" ca="1" si="15"/>
        <v/>
      </c>
      <c r="F310" s="216" t="str">
        <f ca="1">IFERROR(INDEX(보고서배열!$G:$G,MATCH(ROW(F310),보고서배열!$F:$F,0),1),IFERROR(INDEX(보고서배열!$I:$I,MATCH(ROW(F310),보고서배열!$H:$H,0),1),""))</f>
        <v/>
      </c>
      <c r="G310" s="232"/>
      <c r="H310" s="233" t="str">
        <f ca="1">IF(LEN($F310)&gt;0,IF(LEFT($F310,1)&lt;&gt;" ",SUMIFS(지출,관,$F310,회계장부!$A:$A,"&lt;"&amp;회계보고_시작일),SUMIFS(지출,항목,TRIM($F310),회계장부!$A:$A,"&lt;"&amp;회계보고_시작일)),"")</f>
        <v/>
      </c>
      <c r="I310" s="233" t="str">
        <f ca="1">IF(LEN($F310)&gt;0,IF(LEFT($F310,1)&lt;&gt;" ",SUMIFS(지출,관,$F310,회계장부!$A:$A,"&gt;="&amp;회계보고_시작일,회계장부!$A:$A,"&lt;="&amp;회계보고_종료일),SUMIFS(지출,항목,TRIM($F310),회계장부!$A:$A,"&gt;="&amp;회계보고_시작일,회계장부!$A:$A,"&lt;="&amp;회계보고_종료일)),"")</f>
        <v/>
      </c>
      <c r="J310" s="236" t="str">
        <f t="shared" ca="1" si="16"/>
        <v/>
      </c>
      <c r="O310" s="1">
        <f t="shared" ca="1" si="14"/>
        <v>0</v>
      </c>
    </row>
    <row r="311" spans="1:15" ht="18" thickBot="1">
      <c r="A311" s="215" t="str">
        <f ca="1">IFERROR(INDEX(보고서배열!$C:$C,MATCH(ROW(A311),보고서배열!$B:$B,0),1),IFERROR(INDEX(보고서배열!$E:$E,MATCH(ROW(A311),보고서배열!$D:$D,0),1),""))</f>
        <v/>
      </c>
      <c r="B311" s="226"/>
      <c r="C311" s="227" t="str">
        <f ca="1">IF(LEN($A311)&gt;0,IF(LEFT($A311,1)&lt;&gt;" ",SUMIFS(수입,관,$A311,회계장부!$A:$A,"&lt;"&amp;회계보고_시작일),SUMIFS(수입,항목,TRIM($A311),회계장부!$A:$A,"&lt;"&amp;회계보고_시작일)),"")</f>
        <v/>
      </c>
      <c r="D311" s="227" t="str">
        <f ca="1">IF(LEN($A311)&gt;0,IF(LEFT($A311,1)&lt;&gt;" ",SUMIFS(수입,관,$A311,회계장부!$A:$A,"&gt;="&amp;회계보고_시작일,회계장부!$A:$A,"&lt;="&amp;회계보고_종료일),SUMIFS(수입,항목,TRIM($A311),회계장부!$A:$A,"&gt;="&amp;회계보고_시작일,회계장부!$A:$A,"&lt;="&amp;회계보고_종료일)),"")</f>
        <v/>
      </c>
      <c r="E311" s="235" t="str">
        <f t="shared" ca="1" si="15"/>
        <v/>
      </c>
      <c r="F311" s="216" t="str">
        <f ca="1">IFERROR(INDEX(보고서배열!$G:$G,MATCH(ROW(F311),보고서배열!$F:$F,0),1),IFERROR(INDEX(보고서배열!$I:$I,MATCH(ROW(F311),보고서배열!$H:$H,0),1),""))</f>
        <v/>
      </c>
      <c r="G311" s="232"/>
      <c r="H311" s="233" t="str">
        <f ca="1">IF(LEN($F311)&gt;0,IF(LEFT($F311,1)&lt;&gt;" ",SUMIFS(지출,관,$F311,회계장부!$A:$A,"&lt;"&amp;회계보고_시작일),SUMIFS(지출,항목,TRIM($F311),회계장부!$A:$A,"&lt;"&amp;회계보고_시작일)),"")</f>
        <v/>
      </c>
      <c r="I311" s="233" t="str">
        <f ca="1">IF(LEN($F311)&gt;0,IF(LEFT($F311,1)&lt;&gt;" ",SUMIFS(지출,관,$F311,회계장부!$A:$A,"&gt;="&amp;회계보고_시작일,회계장부!$A:$A,"&lt;="&amp;회계보고_종료일),SUMIFS(지출,항목,TRIM($F311),회계장부!$A:$A,"&gt;="&amp;회계보고_시작일,회계장부!$A:$A,"&lt;="&amp;회계보고_종료일)),"")</f>
        <v/>
      </c>
      <c r="J311" s="236" t="str">
        <f t="shared" ca="1" si="16"/>
        <v/>
      </c>
      <c r="O311" s="1">
        <f t="shared" ca="1" si="14"/>
        <v>0</v>
      </c>
    </row>
    <row r="312" spans="1:15" ht="18" thickBot="1">
      <c r="A312" s="215" t="str">
        <f ca="1">IFERROR(INDEX(보고서배열!$C:$C,MATCH(ROW(A312),보고서배열!$B:$B,0),1),IFERROR(INDEX(보고서배열!$E:$E,MATCH(ROW(A312),보고서배열!$D:$D,0),1),""))</f>
        <v/>
      </c>
      <c r="B312" s="226"/>
      <c r="C312" s="227" t="str">
        <f ca="1">IF(LEN($A312)&gt;0,IF(LEFT($A312,1)&lt;&gt;" ",SUMIFS(수입,관,$A312,회계장부!$A:$A,"&lt;"&amp;회계보고_시작일),SUMIFS(수입,항목,TRIM($A312),회계장부!$A:$A,"&lt;"&amp;회계보고_시작일)),"")</f>
        <v/>
      </c>
      <c r="D312" s="227" t="str">
        <f ca="1">IF(LEN($A312)&gt;0,IF(LEFT($A312,1)&lt;&gt;" ",SUMIFS(수입,관,$A312,회계장부!$A:$A,"&gt;="&amp;회계보고_시작일,회계장부!$A:$A,"&lt;="&amp;회계보고_종료일),SUMIFS(수입,항목,TRIM($A312),회계장부!$A:$A,"&gt;="&amp;회계보고_시작일,회계장부!$A:$A,"&lt;="&amp;회계보고_종료일)),"")</f>
        <v/>
      </c>
      <c r="E312" s="235" t="str">
        <f t="shared" ca="1" si="15"/>
        <v/>
      </c>
      <c r="F312" s="216" t="str">
        <f ca="1">IFERROR(INDEX(보고서배열!$G:$G,MATCH(ROW(F312),보고서배열!$F:$F,0),1),IFERROR(INDEX(보고서배열!$I:$I,MATCH(ROW(F312),보고서배열!$H:$H,0),1),""))</f>
        <v/>
      </c>
      <c r="G312" s="232"/>
      <c r="H312" s="233" t="str">
        <f ca="1">IF(LEN($F312)&gt;0,IF(LEFT($F312,1)&lt;&gt;" ",SUMIFS(지출,관,$F312,회계장부!$A:$A,"&lt;"&amp;회계보고_시작일),SUMIFS(지출,항목,TRIM($F312),회계장부!$A:$A,"&lt;"&amp;회계보고_시작일)),"")</f>
        <v/>
      </c>
      <c r="I312" s="233" t="str">
        <f ca="1">IF(LEN($F312)&gt;0,IF(LEFT($F312,1)&lt;&gt;" ",SUMIFS(지출,관,$F312,회계장부!$A:$A,"&gt;="&amp;회계보고_시작일,회계장부!$A:$A,"&lt;="&amp;회계보고_종료일),SUMIFS(지출,항목,TRIM($F312),회계장부!$A:$A,"&gt;="&amp;회계보고_시작일,회계장부!$A:$A,"&lt;="&amp;회계보고_종료일)),"")</f>
        <v/>
      </c>
      <c r="J312" s="236" t="str">
        <f t="shared" ca="1" si="16"/>
        <v/>
      </c>
      <c r="O312" s="1">
        <f t="shared" ca="1" si="14"/>
        <v>0</v>
      </c>
    </row>
    <row r="313" spans="1:15" ht="18" thickBot="1">
      <c r="A313" s="215" t="str">
        <f ca="1">IFERROR(INDEX(보고서배열!$C:$C,MATCH(ROW(A313),보고서배열!$B:$B,0),1),IFERROR(INDEX(보고서배열!$E:$E,MATCH(ROW(A313),보고서배열!$D:$D,0),1),""))</f>
        <v/>
      </c>
      <c r="B313" s="226"/>
      <c r="C313" s="227" t="str">
        <f ca="1">IF(LEN($A313)&gt;0,IF(LEFT($A313,1)&lt;&gt;" ",SUMIFS(수입,관,$A313,회계장부!$A:$A,"&lt;"&amp;회계보고_시작일),SUMIFS(수입,항목,TRIM($A313),회계장부!$A:$A,"&lt;"&amp;회계보고_시작일)),"")</f>
        <v/>
      </c>
      <c r="D313" s="227" t="str">
        <f ca="1">IF(LEN($A313)&gt;0,IF(LEFT($A313,1)&lt;&gt;" ",SUMIFS(수입,관,$A313,회계장부!$A:$A,"&gt;="&amp;회계보고_시작일,회계장부!$A:$A,"&lt;="&amp;회계보고_종료일),SUMIFS(수입,항목,TRIM($A313),회계장부!$A:$A,"&gt;="&amp;회계보고_시작일,회계장부!$A:$A,"&lt;="&amp;회계보고_종료일)),"")</f>
        <v/>
      </c>
      <c r="E313" s="235" t="str">
        <f t="shared" ca="1" si="15"/>
        <v/>
      </c>
      <c r="F313" s="216" t="str">
        <f ca="1">IFERROR(INDEX(보고서배열!$G:$G,MATCH(ROW(F313),보고서배열!$F:$F,0),1),IFERROR(INDEX(보고서배열!$I:$I,MATCH(ROW(F313),보고서배열!$H:$H,0),1),""))</f>
        <v/>
      </c>
      <c r="G313" s="232"/>
      <c r="H313" s="233" t="str">
        <f ca="1">IF(LEN($F313)&gt;0,IF(LEFT($F313,1)&lt;&gt;" ",SUMIFS(지출,관,$F313,회계장부!$A:$A,"&lt;"&amp;회계보고_시작일),SUMIFS(지출,항목,TRIM($F313),회계장부!$A:$A,"&lt;"&amp;회계보고_시작일)),"")</f>
        <v/>
      </c>
      <c r="I313" s="233" t="str">
        <f ca="1">IF(LEN($F313)&gt;0,IF(LEFT($F313,1)&lt;&gt;" ",SUMIFS(지출,관,$F313,회계장부!$A:$A,"&gt;="&amp;회계보고_시작일,회계장부!$A:$A,"&lt;="&amp;회계보고_종료일),SUMIFS(지출,항목,TRIM($F313),회계장부!$A:$A,"&gt;="&amp;회계보고_시작일,회계장부!$A:$A,"&lt;="&amp;회계보고_종료일)),"")</f>
        <v/>
      </c>
      <c r="J313" s="236" t="str">
        <f t="shared" ca="1" si="16"/>
        <v/>
      </c>
      <c r="O313" s="1">
        <f t="shared" ca="1" si="14"/>
        <v>0</v>
      </c>
    </row>
    <row r="314" spans="1:15" ht="18" thickBot="1">
      <c r="A314" s="215" t="str">
        <f ca="1">IFERROR(INDEX(보고서배열!$C:$C,MATCH(ROW(A314),보고서배열!$B:$B,0),1),IFERROR(INDEX(보고서배열!$E:$E,MATCH(ROW(A314),보고서배열!$D:$D,0),1),""))</f>
        <v/>
      </c>
      <c r="B314" s="226"/>
      <c r="C314" s="227" t="str">
        <f ca="1">IF(LEN($A314)&gt;0,IF(LEFT($A314,1)&lt;&gt;" ",SUMIFS(수입,관,$A314,회계장부!$A:$A,"&lt;"&amp;회계보고_시작일),SUMIFS(수입,항목,TRIM($A314),회계장부!$A:$A,"&lt;"&amp;회계보고_시작일)),"")</f>
        <v/>
      </c>
      <c r="D314" s="227" t="str">
        <f ca="1">IF(LEN($A314)&gt;0,IF(LEFT($A314,1)&lt;&gt;" ",SUMIFS(수입,관,$A314,회계장부!$A:$A,"&gt;="&amp;회계보고_시작일,회계장부!$A:$A,"&lt;="&amp;회계보고_종료일),SUMIFS(수입,항목,TRIM($A314),회계장부!$A:$A,"&gt;="&amp;회계보고_시작일,회계장부!$A:$A,"&lt;="&amp;회계보고_종료일)),"")</f>
        <v/>
      </c>
      <c r="E314" s="235" t="str">
        <f t="shared" ca="1" si="15"/>
        <v/>
      </c>
      <c r="F314" s="216" t="str">
        <f ca="1">IFERROR(INDEX(보고서배열!$G:$G,MATCH(ROW(F314),보고서배열!$F:$F,0),1),IFERROR(INDEX(보고서배열!$I:$I,MATCH(ROW(F314),보고서배열!$H:$H,0),1),""))</f>
        <v/>
      </c>
      <c r="G314" s="232"/>
      <c r="H314" s="233" t="str">
        <f ca="1">IF(LEN($F314)&gt;0,IF(LEFT($F314,1)&lt;&gt;" ",SUMIFS(지출,관,$F314,회계장부!$A:$A,"&lt;"&amp;회계보고_시작일),SUMIFS(지출,항목,TRIM($F314),회계장부!$A:$A,"&lt;"&amp;회계보고_시작일)),"")</f>
        <v/>
      </c>
      <c r="I314" s="233" t="str">
        <f ca="1">IF(LEN($F314)&gt;0,IF(LEFT($F314,1)&lt;&gt;" ",SUMIFS(지출,관,$F314,회계장부!$A:$A,"&gt;="&amp;회계보고_시작일,회계장부!$A:$A,"&lt;="&amp;회계보고_종료일),SUMIFS(지출,항목,TRIM($F314),회계장부!$A:$A,"&gt;="&amp;회계보고_시작일,회계장부!$A:$A,"&lt;="&amp;회계보고_종료일)),"")</f>
        <v/>
      </c>
      <c r="J314" s="236" t="str">
        <f t="shared" ca="1" si="16"/>
        <v/>
      </c>
      <c r="O314" s="1">
        <f t="shared" ca="1" si="14"/>
        <v>0</v>
      </c>
    </row>
    <row r="315" spans="1:15" ht="18" thickBot="1">
      <c r="A315" s="215" t="str">
        <f ca="1">IFERROR(INDEX(보고서배열!$C:$C,MATCH(ROW(A315),보고서배열!$B:$B,0),1),IFERROR(INDEX(보고서배열!$E:$E,MATCH(ROW(A315),보고서배열!$D:$D,0),1),""))</f>
        <v/>
      </c>
      <c r="B315" s="226"/>
      <c r="C315" s="227" t="str">
        <f ca="1">IF(LEN($A315)&gt;0,IF(LEFT($A315,1)&lt;&gt;" ",SUMIFS(수입,관,$A315,회계장부!$A:$A,"&lt;"&amp;회계보고_시작일),SUMIFS(수입,항목,TRIM($A315),회계장부!$A:$A,"&lt;"&amp;회계보고_시작일)),"")</f>
        <v/>
      </c>
      <c r="D315" s="227" t="str">
        <f ca="1">IF(LEN($A315)&gt;0,IF(LEFT($A315,1)&lt;&gt;" ",SUMIFS(수입,관,$A315,회계장부!$A:$A,"&gt;="&amp;회계보고_시작일,회계장부!$A:$A,"&lt;="&amp;회계보고_종료일),SUMIFS(수입,항목,TRIM($A315),회계장부!$A:$A,"&gt;="&amp;회계보고_시작일,회계장부!$A:$A,"&lt;="&amp;회계보고_종료일)),"")</f>
        <v/>
      </c>
      <c r="E315" s="235" t="str">
        <f t="shared" ca="1" si="15"/>
        <v/>
      </c>
      <c r="F315" s="216" t="str">
        <f ca="1">IFERROR(INDEX(보고서배열!$G:$G,MATCH(ROW(F315),보고서배열!$F:$F,0),1),IFERROR(INDEX(보고서배열!$I:$I,MATCH(ROW(F315),보고서배열!$H:$H,0),1),""))</f>
        <v/>
      </c>
      <c r="G315" s="232"/>
      <c r="H315" s="233" t="str">
        <f ca="1">IF(LEN($F315)&gt;0,IF(LEFT($F315,1)&lt;&gt;" ",SUMIFS(지출,관,$F315,회계장부!$A:$A,"&lt;"&amp;회계보고_시작일),SUMIFS(지출,항목,TRIM($F315),회계장부!$A:$A,"&lt;"&amp;회계보고_시작일)),"")</f>
        <v/>
      </c>
      <c r="I315" s="233" t="str">
        <f ca="1">IF(LEN($F315)&gt;0,IF(LEFT($F315,1)&lt;&gt;" ",SUMIFS(지출,관,$F315,회계장부!$A:$A,"&gt;="&amp;회계보고_시작일,회계장부!$A:$A,"&lt;="&amp;회계보고_종료일),SUMIFS(지출,항목,TRIM($F315),회계장부!$A:$A,"&gt;="&amp;회계보고_시작일,회계장부!$A:$A,"&lt;="&amp;회계보고_종료일)),"")</f>
        <v/>
      </c>
      <c r="J315" s="236" t="str">
        <f t="shared" ca="1" si="16"/>
        <v/>
      </c>
      <c r="O315" s="1">
        <f t="shared" ca="1" si="14"/>
        <v>0</v>
      </c>
    </row>
    <row r="316" spans="1:15" ht="18" thickBot="1">
      <c r="A316" s="215" t="str">
        <f ca="1">IFERROR(INDEX(보고서배열!$C:$C,MATCH(ROW(A316),보고서배열!$B:$B,0),1),IFERROR(INDEX(보고서배열!$E:$E,MATCH(ROW(A316),보고서배열!$D:$D,0),1),""))</f>
        <v/>
      </c>
      <c r="B316" s="226"/>
      <c r="C316" s="227" t="str">
        <f ca="1">IF(LEN($A316)&gt;0,IF(LEFT($A316,1)&lt;&gt;" ",SUMIFS(수입,관,$A316,회계장부!$A:$A,"&lt;"&amp;회계보고_시작일),SUMIFS(수입,항목,TRIM($A316),회계장부!$A:$A,"&lt;"&amp;회계보고_시작일)),"")</f>
        <v/>
      </c>
      <c r="D316" s="227" t="str">
        <f ca="1">IF(LEN($A316)&gt;0,IF(LEFT($A316,1)&lt;&gt;" ",SUMIFS(수입,관,$A316,회계장부!$A:$A,"&gt;="&amp;회계보고_시작일,회계장부!$A:$A,"&lt;="&amp;회계보고_종료일),SUMIFS(수입,항목,TRIM($A316),회계장부!$A:$A,"&gt;="&amp;회계보고_시작일,회계장부!$A:$A,"&lt;="&amp;회계보고_종료일)),"")</f>
        <v/>
      </c>
      <c r="E316" s="235" t="str">
        <f t="shared" ca="1" si="15"/>
        <v/>
      </c>
      <c r="F316" s="216" t="str">
        <f ca="1">IFERROR(INDEX(보고서배열!$G:$G,MATCH(ROW(F316),보고서배열!$F:$F,0),1),IFERROR(INDEX(보고서배열!$I:$I,MATCH(ROW(F316),보고서배열!$H:$H,0),1),""))</f>
        <v/>
      </c>
      <c r="G316" s="232"/>
      <c r="H316" s="233" t="str">
        <f ca="1">IF(LEN($F316)&gt;0,IF(LEFT($F316,1)&lt;&gt;" ",SUMIFS(지출,관,$F316,회계장부!$A:$A,"&lt;"&amp;회계보고_시작일),SUMIFS(지출,항목,TRIM($F316),회계장부!$A:$A,"&lt;"&amp;회계보고_시작일)),"")</f>
        <v/>
      </c>
      <c r="I316" s="233" t="str">
        <f ca="1">IF(LEN($F316)&gt;0,IF(LEFT($F316,1)&lt;&gt;" ",SUMIFS(지출,관,$F316,회계장부!$A:$A,"&gt;="&amp;회계보고_시작일,회계장부!$A:$A,"&lt;="&amp;회계보고_종료일),SUMIFS(지출,항목,TRIM($F316),회계장부!$A:$A,"&gt;="&amp;회계보고_시작일,회계장부!$A:$A,"&lt;="&amp;회계보고_종료일)),"")</f>
        <v/>
      </c>
      <c r="J316" s="236" t="str">
        <f t="shared" ca="1" si="16"/>
        <v/>
      </c>
      <c r="O316" s="1">
        <f t="shared" ca="1" si="14"/>
        <v>0</v>
      </c>
    </row>
    <row r="317" spans="1:15" ht="18" thickBot="1">
      <c r="A317" s="215" t="str">
        <f ca="1">IFERROR(INDEX(보고서배열!$C:$C,MATCH(ROW(A317),보고서배열!$B:$B,0),1),IFERROR(INDEX(보고서배열!$E:$E,MATCH(ROW(A317),보고서배열!$D:$D,0),1),""))</f>
        <v/>
      </c>
      <c r="B317" s="226"/>
      <c r="C317" s="227" t="str">
        <f ca="1">IF(LEN($A317)&gt;0,IF(LEFT($A317,1)&lt;&gt;" ",SUMIFS(수입,관,$A317,회계장부!$A:$A,"&lt;"&amp;회계보고_시작일),SUMIFS(수입,항목,TRIM($A317),회계장부!$A:$A,"&lt;"&amp;회계보고_시작일)),"")</f>
        <v/>
      </c>
      <c r="D317" s="227" t="str">
        <f ca="1">IF(LEN($A317)&gt;0,IF(LEFT($A317,1)&lt;&gt;" ",SUMIFS(수입,관,$A317,회계장부!$A:$A,"&gt;="&amp;회계보고_시작일,회계장부!$A:$A,"&lt;="&amp;회계보고_종료일),SUMIFS(수입,항목,TRIM($A317),회계장부!$A:$A,"&gt;="&amp;회계보고_시작일,회계장부!$A:$A,"&lt;="&amp;회계보고_종료일)),"")</f>
        <v/>
      </c>
      <c r="E317" s="235" t="str">
        <f t="shared" ca="1" si="15"/>
        <v/>
      </c>
      <c r="F317" s="216" t="str">
        <f ca="1">IFERROR(INDEX(보고서배열!$G:$G,MATCH(ROW(F317),보고서배열!$F:$F,0),1),IFERROR(INDEX(보고서배열!$I:$I,MATCH(ROW(F317),보고서배열!$H:$H,0),1),""))</f>
        <v/>
      </c>
      <c r="G317" s="232"/>
      <c r="H317" s="233" t="str">
        <f ca="1">IF(LEN($F317)&gt;0,IF(LEFT($F317,1)&lt;&gt;" ",SUMIFS(지출,관,$F317,회계장부!$A:$A,"&lt;"&amp;회계보고_시작일),SUMIFS(지출,항목,TRIM($F317),회계장부!$A:$A,"&lt;"&amp;회계보고_시작일)),"")</f>
        <v/>
      </c>
      <c r="I317" s="233" t="str">
        <f ca="1">IF(LEN($F317)&gt;0,IF(LEFT($F317,1)&lt;&gt;" ",SUMIFS(지출,관,$F317,회계장부!$A:$A,"&gt;="&amp;회계보고_시작일,회계장부!$A:$A,"&lt;="&amp;회계보고_종료일),SUMIFS(지출,항목,TRIM($F317),회계장부!$A:$A,"&gt;="&amp;회계보고_시작일,회계장부!$A:$A,"&lt;="&amp;회계보고_종료일)),"")</f>
        <v/>
      </c>
      <c r="J317" s="236" t="str">
        <f t="shared" ca="1" si="16"/>
        <v/>
      </c>
      <c r="O317" s="1">
        <f t="shared" ca="1" si="14"/>
        <v>0</v>
      </c>
    </row>
    <row r="318" spans="1:15" ht="18" thickBot="1">
      <c r="A318" s="215" t="str">
        <f ca="1">IFERROR(INDEX(보고서배열!$C:$C,MATCH(ROW(A318),보고서배열!$B:$B,0),1),IFERROR(INDEX(보고서배열!$E:$E,MATCH(ROW(A318),보고서배열!$D:$D,0),1),""))</f>
        <v/>
      </c>
      <c r="B318" s="226"/>
      <c r="C318" s="227" t="str">
        <f ca="1">IF(LEN($A318)&gt;0,IF(LEFT($A318,1)&lt;&gt;" ",SUMIFS(수입,관,$A318,회계장부!$A:$A,"&lt;"&amp;회계보고_시작일),SUMIFS(수입,항목,TRIM($A318),회계장부!$A:$A,"&lt;"&amp;회계보고_시작일)),"")</f>
        <v/>
      </c>
      <c r="D318" s="227" t="str">
        <f ca="1">IF(LEN($A318)&gt;0,IF(LEFT($A318,1)&lt;&gt;" ",SUMIFS(수입,관,$A318,회계장부!$A:$A,"&gt;="&amp;회계보고_시작일,회계장부!$A:$A,"&lt;="&amp;회계보고_종료일),SUMIFS(수입,항목,TRIM($A318),회계장부!$A:$A,"&gt;="&amp;회계보고_시작일,회계장부!$A:$A,"&lt;="&amp;회계보고_종료일)),"")</f>
        <v/>
      </c>
      <c r="E318" s="235" t="str">
        <f t="shared" ca="1" si="15"/>
        <v/>
      </c>
      <c r="F318" s="216" t="str">
        <f ca="1">IFERROR(INDEX(보고서배열!$G:$G,MATCH(ROW(F318),보고서배열!$F:$F,0),1),IFERROR(INDEX(보고서배열!$I:$I,MATCH(ROW(F318),보고서배열!$H:$H,0),1),""))</f>
        <v/>
      </c>
      <c r="G318" s="232"/>
      <c r="H318" s="233" t="str">
        <f ca="1">IF(LEN($F318)&gt;0,IF(LEFT($F318,1)&lt;&gt;" ",SUMIFS(지출,관,$F318,회계장부!$A:$A,"&lt;"&amp;회계보고_시작일),SUMIFS(지출,항목,TRIM($F318),회계장부!$A:$A,"&lt;"&amp;회계보고_시작일)),"")</f>
        <v/>
      </c>
      <c r="I318" s="233" t="str">
        <f ca="1">IF(LEN($F318)&gt;0,IF(LEFT($F318,1)&lt;&gt;" ",SUMIFS(지출,관,$F318,회계장부!$A:$A,"&gt;="&amp;회계보고_시작일,회계장부!$A:$A,"&lt;="&amp;회계보고_종료일),SUMIFS(지출,항목,TRIM($F318),회계장부!$A:$A,"&gt;="&amp;회계보고_시작일,회계장부!$A:$A,"&lt;="&amp;회계보고_종료일)),"")</f>
        <v/>
      </c>
      <c r="J318" s="236" t="str">
        <f t="shared" ca="1" si="16"/>
        <v/>
      </c>
      <c r="O318" s="1">
        <f t="shared" ca="1" si="14"/>
        <v>0</v>
      </c>
    </row>
    <row r="319" spans="1:15" ht="18" thickBot="1">
      <c r="A319" s="215" t="str">
        <f ca="1">IFERROR(INDEX(보고서배열!$C:$C,MATCH(ROW(A319),보고서배열!$B:$B,0),1),IFERROR(INDEX(보고서배열!$E:$E,MATCH(ROW(A319),보고서배열!$D:$D,0),1),""))</f>
        <v/>
      </c>
      <c r="B319" s="226"/>
      <c r="C319" s="227" t="str">
        <f ca="1">IF(LEN($A319)&gt;0,IF(LEFT($A319,1)&lt;&gt;" ",SUMIFS(수입,관,$A319,회계장부!$A:$A,"&lt;"&amp;회계보고_시작일),SUMIFS(수입,항목,TRIM($A319),회계장부!$A:$A,"&lt;"&amp;회계보고_시작일)),"")</f>
        <v/>
      </c>
      <c r="D319" s="227" t="str">
        <f ca="1">IF(LEN($A319)&gt;0,IF(LEFT($A319,1)&lt;&gt;" ",SUMIFS(수입,관,$A319,회계장부!$A:$A,"&gt;="&amp;회계보고_시작일,회계장부!$A:$A,"&lt;="&amp;회계보고_종료일),SUMIFS(수입,항목,TRIM($A319),회계장부!$A:$A,"&gt;="&amp;회계보고_시작일,회계장부!$A:$A,"&lt;="&amp;회계보고_종료일)),"")</f>
        <v/>
      </c>
      <c r="E319" s="235" t="str">
        <f t="shared" ca="1" si="15"/>
        <v/>
      </c>
      <c r="F319" s="216" t="str">
        <f ca="1">IFERROR(INDEX(보고서배열!$G:$G,MATCH(ROW(F319),보고서배열!$F:$F,0),1),IFERROR(INDEX(보고서배열!$I:$I,MATCH(ROW(F319),보고서배열!$H:$H,0),1),""))</f>
        <v/>
      </c>
      <c r="G319" s="232"/>
      <c r="H319" s="233" t="str">
        <f ca="1">IF(LEN($F319)&gt;0,IF(LEFT($F319,1)&lt;&gt;" ",SUMIFS(지출,관,$F319,회계장부!$A:$A,"&lt;"&amp;회계보고_시작일),SUMIFS(지출,항목,TRIM($F319),회계장부!$A:$A,"&lt;"&amp;회계보고_시작일)),"")</f>
        <v/>
      </c>
      <c r="I319" s="233" t="str">
        <f ca="1">IF(LEN($F319)&gt;0,IF(LEFT($F319,1)&lt;&gt;" ",SUMIFS(지출,관,$F319,회계장부!$A:$A,"&gt;="&amp;회계보고_시작일,회계장부!$A:$A,"&lt;="&amp;회계보고_종료일),SUMIFS(지출,항목,TRIM($F319),회계장부!$A:$A,"&gt;="&amp;회계보고_시작일,회계장부!$A:$A,"&lt;="&amp;회계보고_종료일)),"")</f>
        <v/>
      </c>
      <c r="J319" s="236" t="str">
        <f t="shared" ca="1" si="16"/>
        <v/>
      </c>
      <c r="O319" s="1">
        <f t="shared" ca="1" si="14"/>
        <v>0</v>
      </c>
    </row>
    <row r="320" spans="1:15" ht="18" thickBot="1">
      <c r="A320" s="215" t="str">
        <f ca="1">IFERROR(INDEX(보고서배열!$C:$C,MATCH(ROW(A320),보고서배열!$B:$B,0),1),IFERROR(INDEX(보고서배열!$E:$E,MATCH(ROW(A320),보고서배열!$D:$D,0),1),""))</f>
        <v/>
      </c>
      <c r="B320" s="226"/>
      <c r="C320" s="227" t="str">
        <f ca="1">IF(LEN($A320)&gt;0,IF(LEFT($A320,1)&lt;&gt;" ",SUMIFS(수입,관,$A320,회계장부!$A:$A,"&lt;"&amp;회계보고_시작일),SUMIFS(수입,항목,TRIM($A320),회계장부!$A:$A,"&lt;"&amp;회계보고_시작일)),"")</f>
        <v/>
      </c>
      <c r="D320" s="227" t="str">
        <f ca="1">IF(LEN($A320)&gt;0,IF(LEFT($A320,1)&lt;&gt;" ",SUMIFS(수입,관,$A320,회계장부!$A:$A,"&gt;="&amp;회계보고_시작일,회계장부!$A:$A,"&lt;="&amp;회계보고_종료일),SUMIFS(수입,항목,TRIM($A320),회계장부!$A:$A,"&gt;="&amp;회계보고_시작일,회계장부!$A:$A,"&lt;="&amp;회계보고_종료일)),"")</f>
        <v/>
      </c>
      <c r="E320" s="235" t="str">
        <f t="shared" ca="1" si="15"/>
        <v/>
      </c>
      <c r="F320" s="216" t="str">
        <f ca="1">IFERROR(INDEX(보고서배열!$G:$G,MATCH(ROW(F320),보고서배열!$F:$F,0),1),IFERROR(INDEX(보고서배열!$I:$I,MATCH(ROW(F320),보고서배열!$H:$H,0),1),""))</f>
        <v/>
      </c>
      <c r="G320" s="232"/>
      <c r="H320" s="233" t="str">
        <f ca="1">IF(LEN($F320)&gt;0,IF(LEFT($F320,1)&lt;&gt;" ",SUMIFS(지출,관,$F320,회계장부!$A:$A,"&lt;"&amp;회계보고_시작일),SUMIFS(지출,항목,TRIM($F320),회계장부!$A:$A,"&lt;"&amp;회계보고_시작일)),"")</f>
        <v/>
      </c>
      <c r="I320" s="233" t="str">
        <f ca="1">IF(LEN($F320)&gt;0,IF(LEFT($F320,1)&lt;&gt;" ",SUMIFS(지출,관,$F320,회계장부!$A:$A,"&gt;="&amp;회계보고_시작일,회계장부!$A:$A,"&lt;="&amp;회계보고_종료일),SUMIFS(지출,항목,TRIM($F320),회계장부!$A:$A,"&gt;="&amp;회계보고_시작일,회계장부!$A:$A,"&lt;="&amp;회계보고_종료일)),"")</f>
        <v/>
      </c>
      <c r="J320" s="236" t="str">
        <f t="shared" ca="1" si="16"/>
        <v/>
      </c>
      <c r="O320" s="1">
        <f t="shared" ca="1" si="14"/>
        <v>0</v>
      </c>
    </row>
    <row r="321" spans="1:15" ht="18" thickBot="1">
      <c r="A321" s="215" t="str">
        <f ca="1">IFERROR(INDEX(보고서배열!$C:$C,MATCH(ROW(A321),보고서배열!$B:$B,0),1),IFERROR(INDEX(보고서배열!$E:$E,MATCH(ROW(A321),보고서배열!$D:$D,0),1),""))</f>
        <v/>
      </c>
      <c r="B321" s="226"/>
      <c r="C321" s="227" t="str">
        <f ca="1">IF(LEN($A321)&gt;0,IF(LEFT($A321,1)&lt;&gt;" ",SUMIFS(수입,관,$A321,회계장부!$A:$A,"&lt;"&amp;회계보고_시작일),SUMIFS(수입,항목,TRIM($A321),회계장부!$A:$A,"&lt;"&amp;회계보고_시작일)),"")</f>
        <v/>
      </c>
      <c r="D321" s="227" t="str">
        <f ca="1">IF(LEN($A321)&gt;0,IF(LEFT($A321,1)&lt;&gt;" ",SUMIFS(수입,관,$A321,회계장부!$A:$A,"&gt;="&amp;회계보고_시작일,회계장부!$A:$A,"&lt;="&amp;회계보고_종료일),SUMIFS(수입,항목,TRIM($A321),회계장부!$A:$A,"&gt;="&amp;회계보고_시작일,회계장부!$A:$A,"&lt;="&amp;회계보고_종료일)),"")</f>
        <v/>
      </c>
      <c r="E321" s="235" t="str">
        <f t="shared" ca="1" si="15"/>
        <v/>
      </c>
      <c r="F321" s="216" t="str">
        <f ca="1">IFERROR(INDEX(보고서배열!$G:$G,MATCH(ROW(F321),보고서배열!$F:$F,0),1),IFERROR(INDEX(보고서배열!$I:$I,MATCH(ROW(F321),보고서배열!$H:$H,0),1),""))</f>
        <v/>
      </c>
      <c r="G321" s="232"/>
      <c r="H321" s="233" t="str">
        <f ca="1">IF(LEN($F321)&gt;0,IF(LEFT($F321,1)&lt;&gt;" ",SUMIFS(지출,관,$F321,회계장부!$A:$A,"&lt;"&amp;회계보고_시작일),SUMIFS(지출,항목,TRIM($F321),회계장부!$A:$A,"&lt;"&amp;회계보고_시작일)),"")</f>
        <v/>
      </c>
      <c r="I321" s="233" t="str">
        <f ca="1">IF(LEN($F321)&gt;0,IF(LEFT($F321,1)&lt;&gt;" ",SUMIFS(지출,관,$F321,회계장부!$A:$A,"&gt;="&amp;회계보고_시작일,회계장부!$A:$A,"&lt;="&amp;회계보고_종료일),SUMIFS(지출,항목,TRIM($F321),회계장부!$A:$A,"&gt;="&amp;회계보고_시작일,회계장부!$A:$A,"&lt;="&amp;회계보고_종료일)),"")</f>
        <v/>
      </c>
      <c r="J321" s="236" t="str">
        <f t="shared" ca="1" si="16"/>
        <v/>
      </c>
      <c r="O321" s="1">
        <f t="shared" ca="1" si="14"/>
        <v>0</v>
      </c>
    </row>
    <row r="322" spans="1:15" ht="18" thickBot="1">
      <c r="A322" s="215" t="str">
        <f ca="1">IFERROR(INDEX(보고서배열!$C:$C,MATCH(ROW(A322),보고서배열!$B:$B,0),1),IFERROR(INDEX(보고서배열!$E:$E,MATCH(ROW(A322),보고서배열!$D:$D,0),1),""))</f>
        <v/>
      </c>
      <c r="B322" s="226"/>
      <c r="C322" s="227" t="str">
        <f ca="1">IF(LEN($A322)&gt;0,IF(LEFT($A322,1)&lt;&gt;" ",SUMIFS(수입,관,$A322,회계장부!$A:$A,"&lt;"&amp;회계보고_시작일),SUMIFS(수입,항목,TRIM($A322),회계장부!$A:$A,"&lt;"&amp;회계보고_시작일)),"")</f>
        <v/>
      </c>
      <c r="D322" s="227" t="str">
        <f ca="1">IF(LEN($A322)&gt;0,IF(LEFT($A322,1)&lt;&gt;" ",SUMIFS(수입,관,$A322,회계장부!$A:$A,"&gt;="&amp;회계보고_시작일,회계장부!$A:$A,"&lt;="&amp;회계보고_종료일),SUMIFS(수입,항목,TRIM($A322),회계장부!$A:$A,"&gt;="&amp;회계보고_시작일,회계장부!$A:$A,"&lt;="&amp;회계보고_종료일)),"")</f>
        <v/>
      </c>
      <c r="E322" s="235" t="str">
        <f t="shared" ca="1" si="15"/>
        <v/>
      </c>
      <c r="F322" s="216" t="str">
        <f ca="1">IFERROR(INDEX(보고서배열!$G:$G,MATCH(ROW(F322),보고서배열!$F:$F,0),1),IFERROR(INDEX(보고서배열!$I:$I,MATCH(ROW(F322),보고서배열!$H:$H,0),1),""))</f>
        <v/>
      </c>
      <c r="G322" s="232"/>
      <c r="H322" s="233" t="str">
        <f ca="1">IF(LEN($F322)&gt;0,IF(LEFT($F322,1)&lt;&gt;" ",SUMIFS(지출,관,$F322,회계장부!$A:$A,"&lt;"&amp;회계보고_시작일),SUMIFS(지출,항목,TRIM($F322),회계장부!$A:$A,"&lt;"&amp;회계보고_시작일)),"")</f>
        <v/>
      </c>
      <c r="I322" s="233" t="str">
        <f ca="1">IF(LEN($F322)&gt;0,IF(LEFT($F322,1)&lt;&gt;" ",SUMIFS(지출,관,$F322,회계장부!$A:$A,"&gt;="&amp;회계보고_시작일,회계장부!$A:$A,"&lt;="&amp;회계보고_종료일),SUMIFS(지출,항목,TRIM($F322),회계장부!$A:$A,"&gt;="&amp;회계보고_시작일,회계장부!$A:$A,"&lt;="&amp;회계보고_종료일)),"")</f>
        <v/>
      </c>
      <c r="J322" s="236" t="str">
        <f t="shared" ca="1" si="16"/>
        <v/>
      </c>
      <c r="O322" s="1">
        <f t="shared" ref="O322" ca="1" si="17">LEN($A322)+LEN($F322)</f>
        <v>0</v>
      </c>
    </row>
  </sheetData>
  <mergeCells count="7">
    <mergeCell ref="A1:J1"/>
    <mergeCell ref="A2:J2"/>
    <mergeCell ref="F5:J5"/>
    <mergeCell ref="A3:J3"/>
    <mergeCell ref="A5:E5"/>
    <mergeCell ref="C4:D4"/>
    <mergeCell ref="H4:I4"/>
  </mergeCells>
  <phoneticPr fontId="2" type="noConversion"/>
  <conditionalFormatting sqref="A9:E322">
    <cfRule type="expression" dxfId="24" priority="3">
      <formula>AND(LEN($A9)=0,LEN($F9)&gt;0)</formula>
    </cfRule>
    <cfRule type="expression" dxfId="23" priority="6">
      <formula>AND(LEN($A9)&gt;0,LEFT($A9,2)="  ")</formula>
    </cfRule>
  </conditionalFormatting>
  <conditionalFormatting sqref="A322:E322">
    <cfRule type="expression" dxfId="22" priority="46882">
      <formula>OR(LEN($A322)&gt;0,LEN(#REF!)&gt;0)</formula>
    </cfRule>
  </conditionalFormatting>
  <conditionalFormatting sqref="A9:J322">
    <cfRule type="expression" dxfId="21" priority="4">
      <formula>AND(LEN($A9)=0,LEN($F9)=0)</formula>
    </cfRule>
  </conditionalFormatting>
  <conditionalFormatting sqref="F9:J322">
    <cfRule type="expression" dxfId="20" priority="1">
      <formula>AND(LEN($F9)=0,LEN($A9)&gt;0)</formula>
    </cfRule>
    <cfRule type="expression" dxfId="19" priority="5">
      <formula>AND(LEN($F9)&gt;0,LEFT($F9,2)="  ")</formula>
    </cfRule>
  </conditionalFormatting>
  <dataValidations count="3">
    <dataValidation type="date" allowBlank="1" showInputMessage="1" showErrorMessage="1" errorTitle="시작일자 오류" error="시작일자를 입력하세요" sqref="M3">
      <formula1>36892</formula1>
      <formula2>401768</formula2>
    </dataValidation>
    <dataValidation type="date" allowBlank="1" showInputMessage="1" showErrorMessage="1" errorTitle="종료일자를 입력하세요" error="종료일자는 시작일자와 동일하거나 시작일자 이후 날짜로 입력하세요." sqref="M4">
      <formula1>M3</formula1>
      <formula2>401768</formula2>
    </dataValidation>
    <dataValidation type="list" allowBlank="1" showInputMessage="1" showErrorMessage="1" sqref="A7">
      <formula1>"수입 합계,수입 합계 (전년도이월금 포함)"</formula1>
    </dataValidation>
  </dataValidations>
  <printOptions horizontalCentered="1"/>
  <pageMargins left="0.11811023622047245" right="0.11811023622047245" top="0.35433070866141736" bottom="0.35433070866141736" header="0" footer="0"/>
  <pageSetup paperSize="9" scale="79" fitToHeight="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Normal="100" workbookViewId="0">
      <selection activeCell="F4" sqref="F4"/>
    </sheetView>
  </sheetViews>
  <sheetFormatPr defaultRowHeight="17.399999999999999"/>
  <cols>
    <col min="1" max="1" width="21.09765625" customWidth="1"/>
    <col min="2" max="2" width="20.09765625" customWidth="1"/>
    <col min="3" max="3" width="17.59765625" customWidth="1"/>
    <col min="4" max="4" width="14.19921875" style="1" customWidth="1"/>
    <col min="5" max="5" width="10.8984375" style="1" customWidth="1"/>
    <col min="6" max="6" width="12.3984375" style="241" customWidth="1"/>
    <col min="7" max="7" width="13.59765625" style="241" customWidth="1"/>
    <col min="8" max="8" width="14" style="241" customWidth="1"/>
    <col min="9" max="9" width="14.8984375" style="241" customWidth="1"/>
    <col min="10" max="10" width="9.59765625" customWidth="1"/>
  </cols>
  <sheetData>
    <row r="1" spans="1:9">
      <c r="A1" s="237" t="s">
        <v>176</v>
      </c>
      <c r="B1" s="237" t="s">
        <v>177</v>
      </c>
      <c r="C1" s="237" t="s">
        <v>172</v>
      </c>
      <c r="D1" s="237" t="s">
        <v>173</v>
      </c>
      <c r="E1" s="237" t="s">
        <v>174</v>
      </c>
      <c r="F1" s="239" t="s">
        <v>178</v>
      </c>
      <c r="G1" s="239" t="s">
        <v>179</v>
      </c>
      <c r="H1" s="239" t="s">
        <v>180</v>
      </c>
      <c r="I1" s="239" t="s">
        <v>181</v>
      </c>
    </row>
    <row r="2" spans="1:9">
      <c r="A2" s="238" t="s">
        <v>204</v>
      </c>
      <c r="B2" s="238" t="s">
        <v>175</v>
      </c>
      <c r="C2" s="238"/>
      <c r="D2" s="244"/>
      <c r="E2" s="244"/>
      <c r="F2" s="240">
        <v>10000</v>
      </c>
      <c r="G2" s="477"/>
      <c r="H2" s="477"/>
      <c r="I2" s="477"/>
    </row>
    <row r="3" spans="1:9">
      <c r="A3" s="238"/>
      <c r="B3" s="238"/>
      <c r="C3" s="238"/>
      <c r="D3" s="244"/>
      <c r="E3" s="244"/>
      <c r="F3" s="240"/>
      <c r="G3" s="478"/>
      <c r="H3" s="478"/>
      <c r="I3" s="478"/>
    </row>
    <row r="4" spans="1:9" ht="18" thickBot="1">
      <c r="A4" s="238"/>
      <c r="B4" s="238"/>
      <c r="C4" s="238"/>
      <c r="D4" s="244"/>
      <c r="E4" s="244"/>
      <c r="F4" s="240"/>
      <c r="G4" s="478"/>
      <c r="H4" s="478"/>
      <c r="I4" s="478"/>
    </row>
    <row r="5" spans="1:9" ht="18" thickTop="1">
      <c r="A5" s="255" t="s">
        <v>178</v>
      </c>
      <c r="B5" s="242"/>
      <c r="C5" s="242"/>
      <c r="D5" s="245"/>
      <c r="E5" s="245"/>
      <c r="F5" s="243">
        <f>SUM(F2:F4)</f>
        <v>10000</v>
      </c>
      <c r="G5" s="248">
        <f>SUMIFS(회계장부!$C:$C,회계장부!$G:$G,"수입항목",회계장부!$K:$K,"&lt;&gt;O")</f>
        <v>0</v>
      </c>
      <c r="H5" s="248">
        <f>SUMIFS(회계장부!$D:$D,회계장부!$G:$G,"지출항목",회계장부!$K:$K,"&lt;&gt;O")</f>
        <v>0</v>
      </c>
      <c r="I5" s="256">
        <f>F5+G5-H5</f>
        <v>10000</v>
      </c>
    </row>
    <row r="6" spans="1:9">
      <c r="H6" s="258" t="s">
        <v>186</v>
      </c>
      <c r="I6" s="257">
        <f>'검산서(하반기)'!M39</f>
        <v>1470000</v>
      </c>
    </row>
    <row r="7" spans="1:9" ht="24" customHeight="1">
      <c r="A7" s="254" t="s">
        <v>185</v>
      </c>
      <c r="H7" s="247" t="s">
        <v>184</v>
      </c>
      <c r="I7" s="249">
        <f>I5-I6</f>
        <v>-1460000</v>
      </c>
    </row>
  </sheetData>
  <mergeCells count="3">
    <mergeCell ref="G2:G4"/>
    <mergeCell ref="H2:H4"/>
    <mergeCell ref="I2:I4"/>
  </mergeCells>
  <phoneticPr fontId="2" type="noConversion"/>
  <hyperlinks>
    <hyperlink ref="A7" r:id="rId1"/>
  </hyperlinks>
  <pageMargins left="0.7" right="0.7" top="0.75" bottom="0.75" header="0.3" footer="0.3"/>
  <pageSetup paperSize="9" orientation="portrait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showGridLines="0" showRowColHeaders="0" zoomScaleNormal="100" zoomScaleSheetLayoutView="85" workbookViewId="0">
      <selection activeCell="B46" sqref="B46:C46"/>
    </sheetView>
  </sheetViews>
  <sheetFormatPr defaultColWidth="9" defaultRowHeight="14.4"/>
  <cols>
    <col min="1" max="1" width="8.8984375" style="25" customWidth="1"/>
    <col min="2" max="8" width="14.8984375" style="25" customWidth="1"/>
    <col min="9" max="9" width="3.59765625" style="25" customWidth="1"/>
    <col min="10" max="10" width="9.59765625" style="25" customWidth="1"/>
    <col min="11" max="11" width="10.59765625" style="25" customWidth="1"/>
    <col min="12" max="13" width="14.8984375" style="25" customWidth="1"/>
    <col min="14" max="16384" width="9" style="25"/>
  </cols>
  <sheetData>
    <row r="1" spans="1:13" s="5" customFormat="1" ht="32.4">
      <c r="A1" s="531" t="str">
        <f>"교회 지원기관 검산서 (" &amp; 회계년도 &amp; "년 상반기)"</f>
        <v>교회 지원기관 검산서 (2025년 상반기)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</row>
    <row r="2" spans="1:13" s="5" customFormat="1" ht="6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" customFormat="1" ht="24" customHeight="1" thickBot="1">
      <c r="A3" s="7" t="s">
        <v>73</v>
      </c>
      <c r="B3" s="532" t="str">
        <f>IF(LEN(교회명)*LEN(부서명)&gt;0,교회명&amp;" "&amp;부서명,"")</f>
        <v>대구동부교회 유치부</v>
      </c>
      <c r="C3" s="532"/>
      <c r="D3" s="533" t="str">
        <f>IF(LEN(교회명)&gt;0,IF(LEN(부서명)&gt;0,IF(COUNTIFS(회계코드!$A$51:$O$51,"관입력누락")+COUNTIFS(회계코드!$A$26:$O$26,"관입력누락")&gt;0,"(오류) 회계코드의 관 항목은 누락없이 순서대로 입력하세요",""),"[오류] 회계코드 Sheet에서 부서명을 입력하세요."),"[오류] 회계코드 Sheet에서 교회명을 입력하세요.")</f>
        <v/>
      </c>
      <c r="E3" s="533"/>
      <c r="F3" s="533"/>
      <c r="G3" s="533"/>
      <c r="H3" s="533"/>
      <c r="I3" s="533"/>
      <c r="J3" s="533"/>
      <c r="K3" s="533"/>
      <c r="L3" s="533"/>
      <c r="M3" s="9" t="s">
        <v>74</v>
      </c>
    </row>
    <row r="4" spans="1:13" s="8" customFormat="1" ht="21" customHeight="1">
      <c r="A4" s="534" t="s">
        <v>39</v>
      </c>
      <c r="B4" s="537" t="s">
        <v>40</v>
      </c>
      <c r="C4" s="538"/>
      <c r="D4" s="538"/>
      <c r="E4" s="538"/>
      <c r="F4" s="538"/>
      <c r="G4" s="538"/>
      <c r="H4" s="539"/>
      <c r="I4" s="540" t="s">
        <v>41</v>
      </c>
      <c r="J4" s="541"/>
      <c r="K4" s="541"/>
      <c r="L4" s="542"/>
      <c r="M4" s="543" t="s">
        <v>42</v>
      </c>
    </row>
    <row r="5" spans="1:13" s="8" customFormat="1" ht="21" customHeight="1">
      <c r="A5" s="535"/>
      <c r="B5" s="545" t="s">
        <v>43</v>
      </c>
      <c r="C5" s="547" t="s">
        <v>44</v>
      </c>
      <c r="D5" s="521"/>
      <c r="E5" s="521"/>
      <c r="F5" s="521"/>
      <c r="G5" s="521"/>
      <c r="H5" s="548" t="s">
        <v>45</v>
      </c>
      <c r="I5" s="520" t="s">
        <v>46</v>
      </c>
      <c r="J5" s="521"/>
      <c r="K5" s="522"/>
      <c r="L5" s="526" t="s">
        <v>47</v>
      </c>
      <c r="M5" s="544"/>
    </row>
    <row r="6" spans="1:13" s="8" customFormat="1" ht="21" customHeight="1">
      <c r="A6" s="536"/>
      <c r="B6" s="546"/>
      <c r="C6" s="86" t="s">
        <v>48</v>
      </c>
      <c r="D6" s="86" t="s">
        <v>49</v>
      </c>
      <c r="E6" s="86" t="str">
        <f>헌금회비구분</f>
        <v>헌금</v>
      </c>
      <c r="F6" s="86" t="s">
        <v>50</v>
      </c>
      <c r="G6" s="11" t="s">
        <v>20</v>
      </c>
      <c r="H6" s="549"/>
      <c r="I6" s="523"/>
      <c r="J6" s="524"/>
      <c r="K6" s="525"/>
      <c r="L6" s="527"/>
      <c r="M6" s="495"/>
    </row>
    <row r="7" spans="1:13" s="8" customFormat="1" ht="33" customHeight="1">
      <c r="A7" s="83" t="s">
        <v>51</v>
      </c>
      <c r="B7" s="87">
        <f>SUMIFS(수입,관,"전년도이월금")</f>
        <v>1500000</v>
      </c>
      <c r="C7" s="528"/>
      <c r="D7" s="529"/>
      <c r="E7" s="529"/>
      <c r="F7" s="529"/>
      <c r="G7" s="529"/>
      <c r="H7" s="12">
        <f>B7</f>
        <v>1500000</v>
      </c>
      <c r="I7" s="13"/>
      <c r="J7" s="14"/>
      <c r="K7" s="529"/>
      <c r="L7" s="529"/>
      <c r="M7" s="530"/>
    </row>
    <row r="8" spans="1:13" s="15" customFormat="1" ht="12" customHeight="1">
      <c r="A8" s="479" t="s">
        <v>52</v>
      </c>
      <c r="B8" s="88"/>
      <c r="C8" s="482">
        <f>SUMIFS(수입,항목,"*교회지원금*",회계월,"="&amp;LEFT(A8,LEN(A8)-1))</f>
        <v>0</v>
      </c>
      <c r="D8" s="482">
        <f>SUMIFS(수입,항목,"재배정금",회계월,"="&amp;LEFT(A8,LEN(A8)-1))</f>
        <v>0</v>
      </c>
      <c r="E8" s="482">
        <f>SUMIFS(수입,관,헌금회비구분,회계월,"="&amp;LEFT(A8,LEN(A8)-1))</f>
        <v>0</v>
      </c>
      <c r="F8" s="482">
        <f>SUMIFS(수입,회계월,"="&amp;LEFT(A8,LEN(A8)-1),회계장부!I:I,"&lt;&gt;"&amp;"전년도이월금")-SUM(C8:E12)</f>
        <v>0</v>
      </c>
      <c r="G8" s="482">
        <f>SUM(C8:F12)</f>
        <v>0</v>
      </c>
      <c r="H8" s="488">
        <f>G8</f>
        <v>0</v>
      </c>
      <c r="I8" s="491">
        <v>1</v>
      </c>
      <c r="J8" s="503" t="str">
        <f>IF(ISBLANK(회계코드!A30),"",회계코드!A30)</f>
        <v>간식및다과비</v>
      </c>
      <c r="K8" s="504"/>
      <c r="L8" s="488">
        <f>SUMIFS(지출,관,J8,회계월,"&lt;=6")</f>
        <v>30000</v>
      </c>
      <c r="M8" s="494"/>
    </row>
    <row r="9" spans="1:13" s="15" customFormat="1" ht="12" customHeight="1">
      <c r="A9" s="480"/>
      <c r="B9" s="81"/>
      <c r="C9" s="483"/>
      <c r="D9" s="483"/>
      <c r="E9" s="483"/>
      <c r="F9" s="483"/>
      <c r="G9" s="483"/>
      <c r="H9" s="489"/>
      <c r="I9" s="492"/>
      <c r="J9" s="505"/>
      <c r="K9" s="506"/>
      <c r="L9" s="490"/>
      <c r="M9" s="495"/>
    </row>
    <row r="10" spans="1:13" s="15" customFormat="1" ht="12" customHeight="1">
      <c r="A10" s="480"/>
      <c r="B10" s="81"/>
      <c r="C10" s="483"/>
      <c r="D10" s="483"/>
      <c r="E10" s="483"/>
      <c r="F10" s="483"/>
      <c r="G10" s="483"/>
      <c r="H10" s="489"/>
      <c r="I10" s="491">
        <v>2</v>
      </c>
      <c r="J10" s="503" t="str">
        <f>IF(ISBLANK(회계코드!B30),"",회계코드!B30)</f>
        <v>성경학교운영비</v>
      </c>
      <c r="K10" s="504"/>
      <c r="L10" s="488">
        <f t="shared" ref="L10:L37" si="0">SUMIFS(지출,관,J10,회계월,"&lt;=6")</f>
        <v>0</v>
      </c>
      <c r="M10" s="494"/>
    </row>
    <row r="11" spans="1:13" s="15" customFormat="1" ht="12" customHeight="1">
      <c r="A11" s="480"/>
      <c r="B11" s="81"/>
      <c r="C11" s="483"/>
      <c r="D11" s="483"/>
      <c r="E11" s="483"/>
      <c r="F11" s="483"/>
      <c r="G11" s="483"/>
      <c r="H11" s="489"/>
      <c r="I11" s="492"/>
      <c r="J11" s="505"/>
      <c r="K11" s="506"/>
      <c r="L11" s="490"/>
      <c r="M11" s="495"/>
    </row>
    <row r="12" spans="1:13" s="15" customFormat="1" ht="12" customHeight="1">
      <c r="A12" s="481"/>
      <c r="B12" s="81"/>
      <c r="C12" s="484"/>
      <c r="D12" s="484"/>
      <c r="E12" s="484"/>
      <c r="F12" s="484"/>
      <c r="G12" s="484"/>
      <c r="H12" s="490"/>
      <c r="I12" s="491">
        <v>3</v>
      </c>
      <c r="J12" s="503" t="str">
        <f>IF(ISBLANK(회계코드!C30),"",회계코드!C30)</f>
        <v>교재_교육시설환경비</v>
      </c>
      <c r="K12" s="504"/>
      <c r="L12" s="488">
        <f t="shared" si="0"/>
        <v>0</v>
      </c>
      <c r="M12" s="494"/>
    </row>
    <row r="13" spans="1:13" s="15" customFormat="1" ht="12" customHeight="1">
      <c r="A13" s="479" t="s">
        <v>98</v>
      </c>
      <c r="B13" s="81"/>
      <c r="C13" s="482">
        <f>SUMIFS(수입,항목,"*교회지원금*",회계월,"="&amp;LEFT(A13,LEN(A13)-1))</f>
        <v>0</v>
      </c>
      <c r="D13" s="482">
        <f>SUMIFS(수입,항목,"재배정금",회계월,"="&amp;LEFT(A13,LEN(A13)-1))</f>
        <v>0</v>
      </c>
      <c r="E13" s="482">
        <f>SUMIFS(수입,관,헌금회비구분,회계월,"="&amp;LEFT(A13,LEN(A13)-1))</f>
        <v>0</v>
      </c>
      <c r="F13" s="482">
        <f>SUMIFS(수입,회계월,"="&amp;LEFT(A13,LEN(A13)-1),회계장부!I:I,"&lt;&gt;"&amp;"전년도이월금")-SUM(C13:E17)</f>
        <v>0</v>
      </c>
      <c r="G13" s="482">
        <f t="shared" ref="G13" si="1">SUM(C13:F17)</f>
        <v>0</v>
      </c>
      <c r="H13" s="488">
        <f t="shared" ref="H13" si="2">G13</f>
        <v>0</v>
      </c>
      <c r="I13" s="492"/>
      <c r="J13" s="505"/>
      <c r="K13" s="506"/>
      <c r="L13" s="490"/>
      <c r="M13" s="495"/>
    </row>
    <row r="14" spans="1:13" s="15" customFormat="1" ht="12" customHeight="1">
      <c r="A14" s="480"/>
      <c r="B14" s="81"/>
      <c r="C14" s="483"/>
      <c r="D14" s="483"/>
      <c r="E14" s="483"/>
      <c r="F14" s="483"/>
      <c r="G14" s="483"/>
      <c r="H14" s="489"/>
      <c r="I14" s="491">
        <v>4</v>
      </c>
      <c r="J14" s="503" t="str">
        <f>IF(ISBLANK(회계코드!D30),"",회계코드!D30)</f>
        <v>총회_진행부_성가대</v>
      </c>
      <c r="K14" s="504"/>
      <c r="L14" s="488">
        <f t="shared" si="0"/>
        <v>0</v>
      </c>
      <c r="M14" s="494"/>
    </row>
    <row r="15" spans="1:13" s="15" customFormat="1" ht="12" customHeight="1">
      <c r="A15" s="480"/>
      <c r="B15" s="81"/>
      <c r="C15" s="483"/>
      <c r="D15" s="483"/>
      <c r="E15" s="483"/>
      <c r="F15" s="483"/>
      <c r="G15" s="483"/>
      <c r="H15" s="489"/>
      <c r="I15" s="492"/>
      <c r="J15" s="505"/>
      <c r="K15" s="506"/>
      <c r="L15" s="490"/>
      <c r="M15" s="495"/>
    </row>
    <row r="16" spans="1:13" s="15" customFormat="1" ht="12" customHeight="1">
      <c r="A16" s="480"/>
      <c r="B16" s="81"/>
      <c r="C16" s="483"/>
      <c r="D16" s="483"/>
      <c r="E16" s="483"/>
      <c r="F16" s="483"/>
      <c r="G16" s="483"/>
      <c r="H16" s="489"/>
      <c r="I16" s="491">
        <v>5</v>
      </c>
      <c r="J16" s="503" t="str">
        <f>IF(ISBLANK(회계코드!E30),"",회계코드!E30)</f>
        <v>기도_월례회_전도_친교</v>
      </c>
      <c r="K16" s="504"/>
      <c r="L16" s="488">
        <f t="shared" si="0"/>
        <v>0</v>
      </c>
      <c r="M16" s="494"/>
    </row>
    <row r="17" spans="1:13" s="15" customFormat="1" ht="12" customHeight="1">
      <c r="A17" s="481"/>
      <c r="B17" s="81"/>
      <c r="C17" s="484"/>
      <c r="D17" s="484"/>
      <c r="E17" s="484"/>
      <c r="F17" s="484"/>
      <c r="G17" s="484"/>
      <c r="H17" s="490"/>
      <c r="I17" s="492"/>
      <c r="J17" s="505"/>
      <c r="K17" s="506"/>
      <c r="L17" s="490"/>
      <c r="M17" s="495"/>
    </row>
    <row r="18" spans="1:13" s="15" customFormat="1" ht="12" customHeight="1">
      <c r="A18" s="479" t="s">
        <v>99</v>
      </c>
      <c r="B18" s="81"/>
      <c r="C18" s="482">
        <f>SUMIFS(수입,항목,"*교회지원금*",회계월,"="&amp;LEFT(A18,LEN(A18)-1))</f>
        <v>0</v>
      </c>
      <c r="D18" s="482">
        <f>SUMIFS(수입,항목,"재배정금",회계월,"="&amp;LEFT(A18,LEN(A18)-1))</f>
        <v>0</v>
      </c>
      <c r="E18" s="482">
        <f>SUMIFS(수입,관,헌금회비구분,회계월,"="&amp;LEFT(A18,LEN(A18)-1))</f>
        <v>0</v>
      </c>
      <c r="F18" s="485">
        <f>SUMIFS(수입,회계월,"="&amp;LEFT(A18,LEN(A18)-1),회계장부!I:I,"&lt;&gt;"&amp;"전년도이월금")-SUM(C18:E22)</f>
        <v>0</v>
      </c>
      <c r="G18" s="482">
        <f t="shared" ref="G18" si="3">SUM(C18:F22)</f>
        <v>0</v>
      </c>
      <c r="H18" s="488">
        <f t="shared" ref="H18" si="4">G18</f>
        <v>0</v>
      </c>
      <c r="I18" s="491">
        <v>6</v>
      </c>
      <c r="J18" s="503" t="str">
        <f>IF(ISBLANK(회계코드!F30),"",회계코드!F30)</f>
        <v>특별예배</v>
      </c>
      <c r="K18" s="504"/>
      <c r="L18" s="488">
        <f t="shared" si="0"/>
        <v>0</v>
      </c>
      <c r="M18" s="494"/>
    </row>
    <row r="19" spans="1:13" s="15" customFormat="1" ht="12" customHeight="1">
      <c r="A19" s="480"/>
      <c r="B19" s="81"/>
      <c r="C19" s="483"/>
      <c r="D19" s="483"/>
      <c r="E19" s="483"/>
      <c r="F19" s="486"/>
      <c r="G19" s="483"/>
      <c r="H19" s="489"/>
      <c r="I19" s="492"/>
      <c r="J19" s="505"/>
      <c r="K19" s="506"/>
      <c r="L19" s="490"/>
      <c r="M19" s="495"/>
    </row>
    <row r="20" spans="1:13" s="15" customFormat="1" ht="12" customHeight="1">
      <c r="A20" s="480"/>
      <c r="B20" s="81"/>
      <c r="C20" s="483"/>
      <c r="D20" s="483"/>
      <c r="E20" s="483"/>
      <c r="F20" s="486"/>
      <c r="G20" s="483"/>
      <c r="H20" s="489"/>
      <c r="I20" s="491">
        <v>7</v>
      </c>
      <c r="J20" s="503" t="str">
        <f>IF(ISBLANK(회계코드!G30),"",회계코드!G30)</f>
        <v>시상_교사훈련</v>
      </c>
      <c r="K20" s="504"/>
      <c r="L20" s="488">
        <f t="shared" si="0"/>
        <v>0</v>
      </c>
      <c r="M20" s="494"/>
    </row>
    <row r="21" spans="1:13" s="15" customFormat="1" ht="12" customHeight="1">
      <c r="A21" s="480"/>
      <c r="B21" s="81"/>
      <c r="C21" s="483"/>
      <c r="D21" s="483"/>
      <c r="E21" s="483"/>
      <c r="F21" s="486"/>
      <c r="G21" s="483"/>
      <c r="H21" s="489"/>
      <c r="I21" s="492"/>
      <c r="J21" s="505"/>
      <c r="K21" s="506"/>
      <c r="L21" s="490"/>
      <c r="M21" s="495"/>
    </row>
    <row r="22" spans="1:13" s="15" customFormat="1" ht="12" customHeight="1">
      <c r="A22" s="481"/>
      <c r="B22" s="81"/>
      <c r="C22" s="484"/>
      <c r="D22" s="484"/>
      <c r="E22" s="484"/>
      <c r="F22" s="487"/>
      <c r="G22" s="484"/>
      <c r="H22" s="490"/>
      <c r="I22" s="491">
        <v>8</v>
      </c>
      <c r="J22" s="503" t="str">
        <f>IF(ISBLANK(회계코드!H30),"",회계코드!H30)</f>
        <v>기타</v>
      </c>
      <c r="K22" s="504"/>
      <c r="L22" s="488">
        <f t="shared" si="0"/>
        <v>0</v>
      </c>
      <c r="M22" s="494"/>
    </row>
    <row r="23" spans="1:13" s="15" customFormat="1" ht="12" customHeight="1">
      <c r="A23" s="479" t="s">
        <v>100</v>
      </c>
      <c r="B23" s="81"/>
      <c r="C23" s="482">
        <f>SUMIFS(수입,항목,"*교회지원금*",회계월,"="&amp;LEFT(A23,LEN(A23)-1))</f>
        <v>0</v>
      </c>
      <c r="D23" s="482">
        <f>SUMIFS(수입,항목,"재배정금",회계월,"="&amp;LEFT(A23,LEN(A23)-1))</f>
        <v>0</v>
      </c>
      <c r="E23" s="482">
        <f>SUMIFS(수입,관,헌금회비구분,회계월,"="&amp;LEFT(A23,LEN(A23)-1))</f>
        <v>0</v>
      </c>
      <c r="F23" s="482">
        <f>SUMIFS(수입,회계월,"="&amp;LEFT(A23,LEN(A23)-1),회계장부!I:I,"&lt;&gt;"&amp;"전년도이월금")-SUM(C23:E27)</f>
        <v>0</v>
      </c>
      <c r="G23" s="482">
        <f t="shared" ref="G23" si="5">SUM(C23:F27)</f>
        <v>0</v>
      </c>
      <c r="H23" s="488">
        <f t="shared" ref="H23" si="6">G23</f>
        <v>0</v>
      </c>
      <c r="I23" s="492"/>
      <c r="J23" s="505"/>
      <c r="K23" s="506"/>
      <c r="L23" s="490"/>
      <c r="M23" s="495"/>
    </row>
    <row r="24" spans="1:13" s="15" customFormat="1" ht="12" customHeight="1">
      <c r="A24" s="480"/>
      <c r="B24" s="81"/>
      <c r="C24" s="483"/>
      <c r="D24" s="483"/>
      <c r="E24" s="483"/>
      <c r="F24" s="483"/>
      <c r="G24" s="483"/>
      <c r="H24" s="489"/>
      <c r="I24" s="491">
        <v>9</v>
      </c>
      <c r="J24" s="503" t="str">
        <f>IF(ISBLANK(회계코드!I30),"",회계코드!I30)</f>
        <v/>
      </c>
      <c r="K24" s="504"/>
      <c r="L24" s="488">
        <f t="shared" si="0"/>
        <v>0</v>
      </c>
      <c r="M24" s="494"/>
    </row>
    <row r="25" spans="1:13" s="15" customFormat="1" ht="12" customHeight="1">
      <c r="A25" s="480"/>
      <c r="B25" s="81"/>
      <c r="C25" s="483"/>
      <c r="D25" s="483"/>
      <c r="E25" s="483"/>
      <c r="F25" s="483"/>
      <c r="G25" s="483"/>
      <c r="H25" s="489"/>
      <c r="I25" s="492"/>
      <c r="J25" s="505"/>
      <c r="K25" s="506"/>
      <c r="L25" s="490"/>
      <c r="M25" s="495"/>
    </row>
    <row r="26" spans="1:13" s="15" customFormat="1" ht="12" customHeight="1">
      <c r="A26" s="480"/>
      <c r="B26" s="81"/>
      <c r="C26" s="483"/>
      <c r="D26" s="483"/>
      <c r="E26" s="483"/>
      <c r="F26" s="483"/>
      <c r="G26" s="483"/>
      <c r="H26" s="489"/>
      <c r="I26" s="491">
        <v>10</v>
      </c>
      <c r="J26" s="503" t="str">
        <f>IF(ISBLANK(회계코드!J30),"",회계코드!J30)</f>
        <v/>
      </c>
      <c r="K26" s="504"/>
      <c r="L26" s="488">
        <f t="shared" si="0"/>
        <v>0</v>
      </c>
      <c r="M26" s="494"/>
    </row>
    <row r="27" spans="1:13" s="15" customFormat="1" ht="12" customHeight="1">
      <c r="A27" s="481"/>
      <c r="B27" s="81"/>
      <c r="C27" s="484"/>
      <c r="D27" s="484"/>
      <c r="E27" s="484"/>
      <c r="F27" s="484"/>
      <c r="G27" s="484"/>
      <c r="H27" s="490"/>
      <c r="I27" s="492"/>
      <c r="J27" s="505"/>
      <c r="K27" s="506"/>
      <c r="L27" s="490"/>
      <c r="M27" s="495"/>
    </row>
    <row r="28" spans="1:13" s="15" customFormat="1" ht="12" customHeight="1">
      <c r="A28" s="479" t="s">
        <v>101</v>
      </c>
      <c r="B28" s="81"/>
      <c r="C28" s="482">
        <f>SUMIFS(수입,항목,"*교회지원금*",회계월,"="&amp;LEFT(A28,LEN(A28)-1))</f>
        <v>0</v>
      </c>
      <c r="D28" s="482">
        <f>SUMIFS(수입,항목,"재배정금",회계월,"="&amp;LEFT(A28,LEN(A28)-1))</f>
        <v>0</v>
      </c>
      <c r="E28" s="482">
        <f>SUMIFS(수입,관,헌금회비구분,회계월,"="&amp;LEFT(A28,LEN(A28)-1))</f>
        <v>0</v>
      </c>
      <c r="F28" s="482">
        <f>SUMIFS(수입,회계월,"="&amp;LEFT(A28,LEN(A28)-1),회계장부!I:I,"&lt;&gt;"&amp;"전년도이월금")-SUM(C28:E32)</f>
        <v>0</v>
      </c>
      <c r="G28" s="482">
        <f t="shared" ref="G28" si="7">SUM(C28:F32)</f>
        <v>0</v>
      </c>
      <c r="H28" s="488">
        <f t="shared" ref="H28" si="8">G28</f>
        <v>0</v>
      </c>
      <c r="I28" s="491">
        <v>11</v>
      </c>
      <c r="J28" s="503" t="str">
        <f>IF(ISBLANK(회계코드!K30),"",회계코드!K30)</f>
        <v/>
      </c>
      <c r="K28" s="504"/>
      <c r="L28" s="488">
        <f t="shared" si="0"/>
        <v>0</v>
      </c>
      <c r="M28" s="494"/>
    </row>
    <row r="29" spans="1:13" s="15" customFormat="1" ht="12" customHeight="1">
      <c r="A29" s="480"/>
      <c r="B29" s="81"/>
      <c r="C29" s="483"/>
      <c r="D29" s="483"/>
      <c r="E29" s="483"/>
      <c r="F29" s="483"/>
      <c r="G29" s="483"/>
      <c r="H29" s="489"/>
      <c r="I29" s="492"/>
      <c r="J29" s="505"/>
      <c r="K29" s="506"/>
      <c r="L29" s="490"/>
      <c r="M29" s="495"/>
    </row>
    <row r="30" spans="1:13" s="15" customFormat="1" ht="12" customHeight="1">
      <c r="A30" s="480"/>
      <c r="B30" s="81"/>
      <c r="C30" s="483"/>
      <c r="D30" s="483"/>
      <c r="E30" s="483"/>
      <c r="F30" s="483"/>
      <c r="G30" s="483"/>
      <c r="H30" s="489"/>
      <c r="I30" s="491">
        <v>12</v>
      </c>
      <c r="J30" s="503" t="str">
        <f>IF(ISBLANK(회계코드!L30),"",회계코드!L30)</f>
        <v/>
      </c>
      <c r="K30" s="504"/>
      <c r="L30" s="488">
        <f t="shared" si="0"/>
        <v>0</v>
      </c>
      <c r="M30" s="494"/>
    </row>
    <row r="31" spans="1:13" s="15" customFormat="1" ht="12" customHeight="1">
      <c r="A31" s="480"/>
      <c r="B31" s="81"/>
      <c r="C31" s="483"/>
      <c r="D31" s="483"/>
      <c r="E31" s="483"/>
      <c r="F31" s="483"/>
      <c r="G31" s="483"/>
      <c r="H31" s="489"/>
      <c r="I31" s="492"/>
      <c r="J31" s="505"/>
      <c r="K31" s="506"/>
      <c r="L31" s="490"/>
      <c r="M31" s="495"/>
    </row>
    <row r="32" spans="1:13" s="15" customFormat="1" ht="12" customHeight="1">
      <c r="A32" s="481"/>
      <c r="B32" s="81"/>
      <c r="C32" s="484"/>
      <c r="D32" s="484"/>
      <c r="E32" s="484"/>
      <c r="F32" s="484"/>
      <c r="G32" s="484"/>
      <c r="H32" s="490"/>
      <c r="I32" s="491">
        <v>13</v>
      </c>
      <c r="J32" s="503" t="str">
        <f>IF(ISBLANK(회계코드!M30),"",회계코드!M30)</f>
        <v/>
      </c>
      <c r="K32" s="504"/>
      <c r="L32" s="488">
        <f t="shared" si="0"/>
        <v>0</v>
      </c>
      <c r="M32" s="494"/>
    </row>
    <row r="33" spans="1:14" s="15" customFormat="1" ht="12" customHeight="1">
      <c r="A33" s="479" t="s">
        <v>53</v>
      </c>
      <c r="B33" s="81"/>
      <c r="C33" s="482">
        <f>SUMIFS(수입,항목,"*교회지원금*",회계월,"="&amp;LEFT(A33,LEN(A33)-1))</f>
        <v>0</v>
      </c>
      <c r="D33" s="482">
        <f>SUMIFS(수입,항목,"재배정금",회계월,"="&amp;LEFT(A33,LEN(A33)-1))</f>
        <v>0</v>
      </c>
      <c r="E33" s="482">
        <f>SUMIFS(수입,관,헌금회비구분,회계월,"="&amp;LEFT(A33,LEN(A33)-1))</f>
        <v>0</v>
      </c>
      <c r="F33" s="482">
        <f>SUMIFS(수입,회계월,"="&amp;LEFT(A33,LEN(A33)-1),회계장부!I:I,"&lt;&gt;"&amp;"전년도이월금")-SUM(C33:E37)</f>
        <v>0</v>
      </c>
      <c r="G33" s="482">
        <f t="shared" ref="G33" si="9">SUM(C33:F37)</f>
        <v>0</v>
      </c>
      <c r="H33" s="488">
        <f t="shared" ref="H33" si="10">G33</f>
        <v>0</v>
      </c>
      <c r="I33" s="492"/>
      <c r="J33" s="505"/>
      <c r="K33" s="506"/>
      <c r="L33" s="490"/>
      <c r="M33" s="495"/>
    </row>
    <row r="34" spans="1:14" s="15" customFormat="1" ht="12" customHeight="1">
      <c r="A34" s="480"/>
      <c r="B34" s="81"/>
      <c r="C34" s="483"/>
      <c r="D34" s="483"/>
      <c r="E34" s="483"/>
      <c r="F34" s="483"/>
      <c r="G34" s="483"/>
      <c r="H34" s="489"/>
      <c r="I34" s="491">
        <v>14</v>
      </c>
      <c r="J34" s="503" t="str">
        <f>IF(ISBLANK(회계코드!N30),"",회계코드!N30)</f>
        <v/>
      </c>
      <c r="K34" s="504"/>
      <c r="L34" s="488">
        <f t="shared" si="0"/>
        <v>0</v>
      </c>
      <c r="M34" s="494"/>
    </row>
    <row r="35" spans="1:14" s="15" customFormat="1" ht="12" customHeight="1">
      <c r="A35" s="480"/>
      <c r="B35" s="81"/>
      <c r="C35" s="483"/>
      <c r="D35" s="483"/>
      <c r="E35" s="483"/>
      <c r="F35" s="483"/>
      <c r="G35" s="483"/>
      <c r="H35" s="489"/>
      <c r="I35" s="492"/>
      <c r="J35" s="505"/>
      <c r="K35" s="506"/>
      <c r="L35" s="490"/>
      <c r="M35" s="495"/>
    </row>
    <row r="36" spans="1:14" s="15" customFormat="1" ht="12" customHeight="1">
      <c r="A36" s="480"/>
      <c r="B36" s="81"/>
      <c r="C36" s="483"/>
      <c r="D36" s="483"/>
      <c r="E36" s="483"/>
      <c r="F36" s="483"/>
      <c r="G36" s="483"/>
      <c r="H36" s="489"/>
      <c r="I36" s="491">
        <v>15</v>
      </c>
      <c r="J36" s="503" t="str">
        <f>IF(ISBLANK(회계코드!O30),"",회계코드!O30)</f>
        <v/>
      </c>
      <c r="K36" s="504"/>
      <c r="L36" s="488">
        <f t="shared" si="0"/>
        <v>0</v>
      </c>
      <c r="M36" s="494"/>
    </row>
    <row r="37" spans="1:14" s="15" customFormat="1" ht="12" customHeight="1" thickBot="1">
      <c r="A37" s="502"/>
      <c r="B37" s="82"/>
      <c r="C37" s="484"/>
      <c r="D37" s="484"/>
      <c r="E37" s="484"/>
      <c r="F37" s="484"/>
      <c r="G37" s="484"/>
      <c r="H37" s="490"/>
      <c r="I37" s="492"/>
      <c r="J37" s="505"/>
      <c r="K37" s="506"/>
      <c r="L37" s="490">
        <f t="shared" si="0"/>
        <v>0</v>
      </c>
      <c r="M37" s="495"/>
    </row>
    <row r="38" spans="1:14" s="15" customFormat="1" ht="24.75" customHeight="1" thickBot="1">
      <c r="A38" s="517" t="s">
        <v>54</v>
      </c>
      <c r="B38" s="518">
        <f>SUM(B7)</f>
        <v>1500000</v>
      </c>
      <c r="C38" s="518">
        <f>SUM(C8:C37)</f>
        <v>0</v>
      </c>
      <c r="D38" s="518">
        <f>SUM(D8:D37)</f>
        <v>0</v>
      </c>
      <c r="E38" s="518">
        <f>SUM(E8:E37)</f>
        <v>0</v>
      </c>
      <c r="F38" s="518">
        <f>SUM(F8:F37)</f>
        <v>0</v>
      </c>
      <c r="G38" s="518">
        <f>SUM(G8:G37)</f>
        <v>0</v>
      </c>
      <c r="H38" s="507">
        <f>SUM(H7:H37)</f>
        <v>1500000</v>
      </c>
      <c r="I38" s="509" t="s">
        <v>20</v>
      </c>
      <c r="J38" s="510"/>
      <c r="K38" s="511"/>
      <c r="L38" s="515">
        <f>SUM(L8:L37)</f>
        <v>30000</v>
      </c>
      <c r="M38" s="17" t="s">
        <v>55</v>
      </c>
    </row>
    <row r="39" spans="1:14" s="15" customFormat="1" ht="24.75" customHeight="1" thickBot="1">
      <c r="A39" s="502"/>
      <c r="B39" s="519"/>
      <c r="C39" s="519"/>
      <c r="D39" s="519"/>
      <c r="E39" s="519"/>
      <c r="F39" s="519"/>
      <c r="G39" s="519"/>
      <c r="H39" s="508"/>
      <c r="I39" s="512"/>
      <c r="J39" s="513"/>
      <c r="K39" s="514"/>
      <c r="L39" s="516"/>
      <c r="M39" s="18">
        <f>H38-L38</f>
        <v>1470000</v>
      </c>
    </row>
    <row r="40" spans="1:14" s="15" customFormat="1" ht="6" customHeight="1">
      <c r="M40" s="19"/>
    </row>
    <row r="41" spans="1:14" s="15" customFormat="1" ht="17.399999999999999">
      <c r="A41" s="125" t="s">
        <v>56</v>
      </c>
      <c r="B41" s="125" t="s">
        <v>57</v>
      </c>
      <c r="C41" s="126"/>
      <c r="D41" s="125"/>
      <c r="E41" s="125"/>
      <c r="F41" s="125"/>
      <c r="G41" s="125"/>
      <c r="H41" s="126"/>
      <c r="I41" s="126"/>
      <c r="J41" s="126"/>
      <c r="K41" s="126"/>
      <c r="L41" s="126"/>
      <c r="M41" s="127"/>
    </row>
    <row r="42" spans="1:14" s="20" customFormat="1" ht="14.25" customHeight="1"/>
    <row r="43" spans="1:14" s="20" customFormat="1" ht="17.100000000000001" customHeight="1">
      <c r="A43" s="493" t="s">
        <v>75</v>
      </c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</row>
    <row r="44" spans="1:14" s="20" customFormat="1" ht="19.2">
      <c r="B44" s="92"/>
      <c r="C44" s="93"/>
      <c r="F44" s="128" t="str">
        <f>회계년도&amp;"년"</f>
        <v>2025년</v>
      </c>
      <c r="G44" s="129">
        <v>44377</v>
      </c>
    </row>
    <row r="45" spans="1:14" s="8" customFormat="1" ht="16.5" customHeight="1" thickBot="1"/>
    <row r="46" spans="1:14" s="8" customFormat="1" ht="41.25" customHeight="1" thickBot="1">
      <c r="B46" s="496" t="str">
        <f>결재란3&amp;" :"</f>
        <v>부장 :</v>
      </c>
      <c r="C46" s="496"/>
      <c r="D46" s="497"/>
      <c r="E46" s="497"/>
      <c r="F46" s="21" t="s">
        <v>76</v>
      </c>
      <c r="G46" s="21"/>
      <c r="H46" s="21"/>
      <c r="I46" s="21"/>
      <c r="J46" s="21"/>
      <c r="K46" s="22" t="s">
        <v>77</v>
      </c>
      <c r="L46" s="500" t="s">
        <v>78</v>
      </c>
      <c r="M46" s="501"/>
      <c r="N46" s="21"/>
    </row>
    <row r="47" spans="1:14" s="8" customFormat="1" ht="41.25" customHeight="1" thickBot="1">
      <c r="A47" s="21"/>
      <c r="B47" s="496" t="s">
        <v>79</v>
      </c>
      <c r="C47" s="496"/>
      <c r="D47" s="497"/>
      <c r="E47" s="497"/>
      <c r="F47" s="21" t="s">
        <v>80</v>
      </c>
      <c r="G47" s="497"/>
      <c r="H47" s="497"/>
      <c r="I47" s="21"/>
      <c r="J47" s="21"/>
      <c r="K47" s="23" t="s">
        <v>81</v>
      </c>
      <c r="L47" s="498" t="s">
        <v>78</v>
      </c>
      <c r="M47" s="499"/>
      <c r="N47" s="21"/>
    </row>
    <row r="48" spans="1:14" s="8" customFormat="1" ht="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2" s="15" customFormat="1" ht="17.399999999999999"/>
    <row r="50" spans="1:2" s="15" customFormat="1" ht="17.399999999999999">
      <c r="A50" s="20" t="s">
        <v>58</v>
      </c>
      <c r="B50" s="24" t="s">
        <v>59</v>
      </c>
    </row>
    <row r="51" spans="1:2" s="15" customFormat="1" ht="17.399999999999999">
      <c r="A51" s="20"/>
      <c r="B51" s="20" t="s">
        <v>60</v>
      </c>
    </row>
    <row r="52" spans="1:2" s="15" customFormat="1" ht="17.399999999999999">
      <c r="A52" s="20"/>
      <c r="B52" s="20" t="s">
        <v>61</v>
      </c>
    </row>
    <row r="53" spans="1:2" s="15" customFormat="1" ht="17.399999999999999"/>
    <row r="54" spans="1:2" s="15" customFormat="1" ht="17.399999999999999">
      <c r="A54" s="20"/>
      <c r="B54" s="20"/>
    </row>
    <row r="55" spans="1:2" s="15" customFormat="1" ht="17.399999999999999">
      <c r="A55" s="20"/>
    </row>
    <row r="56" spans="1:2" s="15" customFormat="1" ht="17.399999999999999">
      <c r="A56" s="20"/>
    </row>
    <row r="57" spans="1:2" s="15" customFormat="1" ht="17.399999999999999">
      <c r="A57" s="20"/>
    </row>
  </sheetData>
  <sheetProtection algorithmName="SHA-512" hashValue="E5UkII3Ly/GYpljJ4Y+71z/svMod4kUwi0UCNNhwx043hmqyu4pLRLJrxYzM1nbUkCLETUcvW5f9ASj2cjNRkQ==" saltValue="+0c+UcmwIjhcP036bFNVbA==" spinCount="100000" sheet="1" objects="1" scenarios="1"/>
  <mergeCells count="134"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A38:A39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D33:D37"/>
    <mergeCell ref="E33:E37"/>
    <mergeCell ref="F33:F37"/>
    <mergeCell ref="G33:G37"/>
    <mergeCell ref="J8:K9"/>
    <mergeCell ref="L8:L9"/>
    <mergeCell ref="M8:M9"/>
    <mergeCell ref="I10:I11"/>
    <mergeCell ref="J10:K11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M24:M25"/>
    <mergeCell ref="I18:I19"/>
    <mergeCell ref="J18:K19"/>
    <mergeCell ref="L18:L19"/>
    <mergeCell ref="M18:M19"/>
    <mergeCell ref="I20:I21"/>
    <mergeCell ref="J20:K21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I26:I27"/>
    <mergeCell ref="J26:K27"/>
    <mergeCell ref="L26:L27"/>
    <mergeCell ref="M26:M27"/>
    <mergeCell ref="H33:H37"/>
    <mergeCell ref="B47:C47"/>
    <mergeCell ref="D47:E47"/>
    <mergeCell ref="G47:H47"/>
    <mergeCell ref="L47:M47"/>
    <mergeCell ref="B46:C46"/>
    <mergeCell ref="D46:E46"/>
    <mergeCell ref="L46:M46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G8:G12"/>
    <mergeCell ref="H8:H12"/>
    <mergeCell ref="G28:G32"/>
    <mergeCell ref="H28:H32"/>
    <mergeCell ref="I8:I9"/>
    <mergeCell ref="A23:A27"/>
    <mergeCell ref="A43:M43"/>
    <mergeCell ref="C23:C27"/>
    <mergeCell ref="D23:D27"/>
    <mergeCell ref="E23:E27"/>
    <mergeCell ref="F23:F27"/>
    <mergeCell ref="G23:G27"/>
    <mergeCell ref="H23:H27"/>
    <mergeCell ref="I28:I29"/>
    <mergeCell ref="L32:L33"/>
    <mergeCell ref="M32:M33"/>
    <mergeCell ref="G18:G22"/>
    <mergeCell ref="H18:H22"/>
    <mergeCell ref="C13:C17"/>
    <mergeCell ref="D13:D17"/>
    <mergeCell ref="E13:E17"/>
    <mergeCell ref="F13:F17"/>
    <mergeCell ref="G13:G17"/>
    <mergeCell ref="H13:H17"/>
    <mergeCell ref="A8:A12"/>
    <mergeCell ref="A13:A17"/>
    <mergeCell ref="A18:A22"/>
    <mergeCell ref="C18:C22"/>
    <mergeCell ref="D18:D22"/>
    <mergeCell ref="E18:E22"/>
    <mergeCell ref="F18:F22"/>
    <mergeCell ref="C8:C12"/>
    <mergeCell ref="D8:D12"/>
    <mergeCell ref="E8:E12"/>
    <mergeCell ref="F8:F12"/>
  </mergeCells>
  <phoneticPr fontId="2" type="noConversion"/>
  <conditionalFormatting sqref="B3:C3">
    <cfRule type="expression" dxfId="18" priority="2">
      <formula>LEN(부서명)=0</formula>
    </cfRule>
  </conditionalFormatting>
  <conditionalFormatting sqref="D3:L3">
    <cfRule type="containsText" dxfId="17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4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showRowColHeaders="0" zoomScaleNormal="100" workbookViewId="0">
      <selection activeCell="A4" sqref="A4:A6"/>
    </sheetView>
  </sheetViews>
  <sheetFormatPr defaultColWidth="9" defaultRowHeight="14.4"/>
  <cols>
    <col min="1" max="1" width="8.8984375" style="25" customWidth="1"/>
    <col min="2" max="8" width="14.8984375" style="25" customWidth="1"/>
    <col min="9" max="9" width="3.59765625" style="25" customWidth="1"/>
    <col min="10" max="10" width="9.59765625" style="25" customWidth="1"/>
    <col min="11" max="11" width="10.59765625" style="25" customWidth="1"/>
    <col min="12" max="13" width="14.8984375" style="25" customWidth="1"/>
    <col min="14" max="16384" width="9" style="25"/>
  </cols>
  <sheetData>
    <row r="1" spans="1:13" s="5" customFormat="1" ht="32.4">
      <c r="A1" s="531" t="str">
        <f>"교회 지원기관 검산서 (" &amp; 회계년도 &amp; "년 하반기)"</f>
        <v>교회 지원기관 검산서 (2025년 하반기)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</row>
    <row r="2" spans="1:13" s="5" customFormat="1" ht="6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8" customFormat="1" ht="24" customHeight="1" thickBot="1">
      <c r="A3" s="7" t="s">
        <v>73</v>
      </c>
      <c r="B3" s="532" t="str">
        <f>IF(LEN(교회명)*LEN(부서명)&gt;0,교회명&amp;" "&amp;부서명,"")</f>
        <v>대구동부교회 유치부</v>
      </c>
      <c r="C3" s="532"/>
      <c r="D3" s="533" t="str">
        <f>IF(LEN(교회명)&gt;0,IF(LEN(부서명)&gt;0,IF(COUNTIFS(회계코드!$A$51:$O$51,"관입력누락")+COUNTIFS(회계코드!$A$26:$O$26,"관입력누락")&gt;0,"(오류) 회계코드의 관 항목은 누락없이 순서대로 입력하세요",""),"[오류] 회계코드 Sheet에서 부서명을 입력하세요."),"[오류] 회계코드 Sheet에서 교회명을 입력하세요.")</f>
        <v/>
      </c>
      <c r="E3" s="533"/>
      <c r="F3" s="533"/>
      <c r="G3" s="533"/>
      <c r="H3" s="533"/>
      <c r="I3" s="533"/>
      <c r="J3" s="533"/>
      <c r="K3" s="533"/>
      <c r="L3" s="533"/>
      <c r="M3" s="9" t="s">
        <v>74</v>
      </c>
    </row>
    <row r="4" spans="1:13" s="8" customFormat="1" ht="21" customHeight="1">
      <c r="A4" s="534" t="s">
        <v>39</v>
      </c>
      <c r="B4" s="537" t="s">
        <v>40</v>
      </c>
      <c r="C4" s="538"/>
      <c r="D4" s="538"/>
      <c r="E4" s="538"/>
      <c r="F4" s="538"/>
      <c r="G4" s="538"/>
      <c r="H4" s="539"/>
      <c r="I4" s="540" t="s">
        <v>41</v>
      </c>
      <c r="J4" s="541"/>
      <c r="K4" s="541"/>
      <c r="L4" s="542"/>
      <c r="M4" s="543" t="s">
        <v>42</v>
      </c>
    </row>
    <row r="5" spans="1:13" s="8" customFormat="1" ht="21" customHeight="1">
      <c r="A5" s="535"/>
      <c r="B5" s="558" t="s">
        <v>43</v>
      </c>
      <c r="C5" s="547" t="s">
        <v>44</v>
      </c>
      <c r="D5" s="559"/>
      <c r="E5" s="559"/>
      <c r="F5" s="559"/>
      <c r="G5" s="559"/>
      <c r="H5" s="548" t="s">
        <v>45</v>
      </c>
      <c r="I5" s="520" t="s">
        <v>46</v>
      </c>
      <c r="J5" s="559"/>
      <c r="K5" s="560"/>
      <c r="L5" s="526" t="s">
        <v>47</v>
      </c>
      <c r="M5" s="544"/>
    </row>
    <row r="6" spans="1:13" s="8" customFormat="1" ht="21" customHeight="1">
      <c r="A6" s="536"/>
      <c r="B6" s="546"/>
      <c r="C6" s="10" t="s">
        <v>48</v>
      </c>
      <c r="D6" s="10" t="s">
        <v>49</v>
      </c>
      <c r="E6" s="10" t="str">
        <f>헌금회비구분</f>
        <v>헌금</v>
      </c>
      <c r="F6" s="10" t="s">
        <v>50</v>
      </c>
      <c r="G6" s="11" t="s">
        <v>20</v>
      </c>
      <c r="H6" s="549"/>
      <c r="I6" s="523"/>
      <c r="J6" s="524"/>
      <c r="K6" s="525"/>
      <c r="L6" s="527"/>
      <c r="M6" s="495"/>
    </row>
    <row r="7" spans="1:13" s="8" customFormat="1" ht="33" customHeight="1">
      <c r="A7" s="83" t="s">
        <v>62</v>
      </c>
      <c r="B7" s="26">
        <f>'검산서(상반기)'!B38</f>
        <v>1500000</v>
      </c>
      <c r="C7" s="26">
        <f>'검산서(상반기)'!C38</f>
        <v>0</v>
      </c>
      <c r="D7" s="26">
        <f>'검산서(상반기)'!D38</f>
        <v>0</v>
      </c>
      <c r="E7" s="26">
        <f>'검산서(상반기)'!E38</f>
        <v>0</v>
      </c>
      <c r="F7" s="26">
        <f>'검산서(상반기)'!F38</f>
        <v>0</v>
      </c>
      <c r="G7" s="26">
        <f>'검산서(상반기)'!G38</f>
        <v>0</v>
      </c>
      <c r="H7" s="26">
        <f>'검산서(상반기)'!H38</f>
        <v>1500000</v>
      </c>
      <c r="I7" s="561" t="s">
        <v>63</v>
      </c>
      <c r="J7" s="562"/>
      <c r="K7" s="563"/>
      <c r="L7" s="90">
        <f>'검산서(상반기)'!L38</f>
        <v>30000</v>
      </c>
      <c r="M7" s="91"/>
    </row>
    <row r="8" spans="1:13" s="15" customFormat="1" ht="12" customHeight="1">
      <c r="A8" s="479" t="s">
        <v>67</v>
      </c>
      <c r="B8" s="550"/>
      <c r="C8" s="482">
        <f>SUMIFS(수입,항목,"*교회지원금*",회계월,"="&amp;LEFT(A8,LEN(A8)-1))</f>
        <v>0</v>
      </c>
      <c r="D8" s="482">
        <f>SUMIFS(수입,항목,"재배정금",회계월,"="&amp;LEFT(A8,LEN(A8)-1))</f>
        <v>0</v>
      </c>
      <c r="E8" s="482">
        <f>SUMIFS(수입,관,헌금회비구분,회계월,"="&amp;LEFT(A8,LEN(A8)-1))</f>
        <v>0</v>
      </c>
      <c r="F8" s="482">
        <f>SUMIFS(수입,회계월,"="&amp;LEFT(A8,LEN(A8)-1),회계장부!I:I,"&lt;&gt;"&amp;"전년도이월금")-SUM(C8:E12)</f>
        <v>0</v>
      </c>
      <c r="G8" s="482">
        <f>SUM(C8:F12)</f>
        <v>0</v>
      </c>
      <c r="H8" s="488">
        <f>G8</f>
        <v>0</v>
      </c>
      <c r="I8" s="491">
        <v>1</v>
      </c>
      <c r="J8" s="503" t="str">
        <f>IF(ISBLANK(회계코드!A30),"",회계코드!A30)</f>
        <v>간식및다과비</v>
      </c>
      <c r="K8" s="504"/>
      <c r="L8" s="488">
        <f t="shared" ref="L8:L34" si="0">SUMIFS(지출,관,J8,회계월,"&gt;6")</f>
        <v>0</v>
      </c>
      <c r="M8" s="494"/>
    </row>
    <row r="9" spans="1:13" s="15" customFormat="1" ht="12" customHeight="1">
      <c r="A9" s="480"/>
      <c r="B9" s="551"/>
      <c r="C9" s="483"/>
      <c r="D9" s="483"/>
      <c r="E9" s="483"/>
      <c r="F9" s="483"/>
      <c r="G9" s="483"/>
      <c r="H9" s="489"/>
      <c r="I9" s="492"/>
      <c r="J9" s="505"/>
      <c r="K9" s="506"/>
      <c r="L9" s="490"/>
      <c r="M9" s="495"/>
    </row>
    <row r="10" spans="1:13" s="15" customFormat="1" ht="12" customHeight="1">
      <c r="A10" s="480"/>
      <c r="B10" s="551"/>
      <c r="C10" s="483"/>
      <c r="D10" s="483"/>
      <c r="E10" s="483"/>
      <c r="F10" s="483"/>
      <c r="G10" s="483"/>
      <c r="H10" s="489"/>
      <c r="I10" s="491">
        <v>2</v>
      </c>
      <c r="J10" s="503" t="str">
        <f>IF(ISBLANK(회계코드!B30),"",회계코드!B30)</f>
        <v>성경학교운영비</v>
      </c>
      <c r="K10" s="504"/>
      <c r="L10" s="488">
        <f t="shared" si="0"/>
        <v>0</v>
      </c>
      <c r="M10" s="494"/>
    </row>
    <row r="11" spans="1:13" s="15" customFormat="1" ht="12" customHeight="1">
      <c r="A11" s="480"/>
      <c r="B11" s="551"/>
      <c r="C11" s="483"/>
      <c r="D11" s="483"/>
      <c r="E11" s="483"/>
      <c r="F11" s="483"/>
      <c r="G11" s="483"/>
      <c r="H11" s="489"/>
      <c r="I11" s="492"/>
      <c r="J11" s="505"/>
      <c r="K11" s="506"/>
      <c r="L11" s="490"/>
      <c r="M11" s="495"/>
    </row>
    <row r="12" spans="1:13" s="15" customFormat="1" ht="12" customHeight="1">
      <c r="A12" s="480"/>
      <c r="B12" s="551"/>
      <c r="C12" s="483"/>
      <c r="D12" s="483"/>
      <c r="E12" s="483"/>
      <c r="F12" s="483"/>
      <c r="G12" s="483"/>
      <c r="H12" s="489"/>
      <c r="I12" s="491">
        <v>3</v>
      </c>
      <c r="J12" s="503" t="str">
        <f>IF(ISBLANK(회계코드!C30),"",회계코드!C30)</f>
        <v>교재_교육시설환경비</v>
      </c>
      <c r="K12" s="504"/>
      <c r="L12" s="488">
        <f t="shared" si="0"/>
        <v>0</v>
      </c>
      <c r="M12" s="494"/>
    </row>
    <row r="13" spans="1:13" s="15" customFormat="1" ht="12" customHeight="1">
      <c r="A13" s="479" t="s">
        <v>68</v>
      </c>
      <c r="B13" s="551"/>
      <c r="C13" s="482">
        <f>SUMIFS(수입,항목,"*교회지원금*",회계월,"="&amp;LEFT(A13,LEN(A13)-1))</f>
        <v>0</v>
      </c>
      <c r="D13" s="482">
        <f>SUMIFS(수입,항목,"재배정금",회계월,"="&amp;LEFT(A13,LEN(A13)-1))</f>
        <v>0</v>
      </c>
      <c r="E13" s="482">
        <f>SUMIFS(수입,관,헌금회비구분,회계월,"="&amp;LEFT(A13,LEN(A13)-1))</f>
        <v>0</v>
      </c>
      <c r="F13" s="482">
        <f>SUMIFS(수입,회계월,"="&amp;LEFT(A13,LEN(A13)-1),회계장부!I:I,"&lt;&gt;"&amp;"전년도이월금")-SUM(C13:E17)</f>
        <v>0</v>
      </c>
      <c r="G13" s="482">
        <f t="shared" ref="G13" si="1">SUM(C13:F17)</f>
        <v>0</v>
      </c>
      <c r="H13" s="488">
        <f t="shared" ref="H13" si="2">G13</f>
        <v>0</v>
      </c>
      <c r="I13" s="492"/>
      <c r="J13" s="505"/>
      <c r="K13" s="506"/>
      <c r="L13" s="490"/>
      <c r="M13" s="495"/>
    </row>
    <row r="14" spans="1:13" s="15" customFormat="1" ht="12" customHeight="1">
      <c r="A14" s="480"/>
      <c r="B14" s="551"/>
      <c r="C14" s="483"/>
      <c r="D14" s="483"/>
      <c r="E14" s="483"/>
      <c r="F14" s="483"/>
      <c r="G14" s="483"/>
      <c r="H14" s="489"/>
      <c r="I14" s="491">
        <v>4</v>
      </c>
      <c r="J14" s="503" t="str">
        <f>IF(ISBLANK(회계코드!D30),"",회계코드!D30)</f>
        <v>총회_진행부_성가대</v>
      </c>
      <c r="K14" s="504"/>
      <c r="L14" s="488">
        <f t="shared" si="0"/>
        <v>0</v>
      </c>
      <c r="M14" s="494"/>
    </row>
    <row r="15" spans="1:13" s="15" customFormat="1" ht="12" customHeight="1">
      <c r="A15" s="480"/>
      <c r="B15" s="551"/>
      <c r="C15" s="483"/>
      <c r="D15" s="483"/>
      <c r="E15" s="483"/>
      <c r="F15" s="483"/>
      <c r="G15" s="483"/>
      <c r="H15" s="489"/>
      <c r="I15" s="492"/>
      <c r="J15" s="505"/>
      <c r="K15" s="506"/>
      <c r="L15" s="490"/>
      <c r="M15" s="495"/>
    </row>
    <row r="16" spans="1:13" s="15" customFormat="1" ht="12" customHeight="1">
      <c r="A16" s="480"/>
      <c r="B16" s="551"/>
      <c r="C16" s="483"/>
      <c r="D16" s="483"/>
      <c r="E16" s="483"/>
      <c r="F16" s="483"/>
      <c r="G16" s="483"/>
      <c r="H16" s="489"/>
      <c r="I16" s="491">
        <v>5</v>
      </c>
      <c r="J16" s="503" t="str">
        <f>IF(ISBLANK(회계코드!E30),"",회계코드!E30)</f>
        <v>기도_월례회_전도_친교</v>
      </c>
      <c r="K16" s="504"/>
      <c r="L16" s="488">
        <f t="shared" si="0"/>
        <v>0</v>
      </c>
      <c r="M16" s="494"/>
    </row>
    <row r="17" spans="1:13" s="15" customFormat="1" ht="12" customHeight="1">
      <c r="A17" s="480"/>
      <c r="B17" s="551"/>
      <c r="C17" s="483"/>
      <c r="D17" s="483"/>
      <c r="E17" s="483"/>
      <c r="F17" s="483"/>
      <c r="G17" s="483"/>
      <c r="H17" s="489"/>
      <c r="I17" s="492"/>
      <c r="J17" s="505"/>
      <c r="K17" s="506"/>
      <c r="L17" s="490"/>
      <c r="M17" s="495"/>
    </row>
    <row r="18" spans="1:13" s="15" customFormat="1" ht="12" customHeight="1">
      <c r="A18" s="479" t="s">
        <v>69</v>
      </c>
      <c r="B18" s="551"/>
      <c r="C18" s="482">
        <f>SUMIFS(수입,항목,"*교회지원금*",회계월,"="&amp;LEFT(A18,LEN(A18)-1))</f>
        <v>0</v>
      </c>
      <c r="D18" s="482">
        <f>SUMIFS(수입,항목,"재배정금",회계월,"="&amp;LEFT(A18,LEN(A18)-1))</f>
        <v>0</v>
      </c>
      <c r="E18" s="482">
        <f>SUMIFS(수입,관,헌금회비구분,회계월,"="&amp;LEFT(A18,LEN(A18)-1))</f>
        <v>0</v>
      </c>
      <c r="F18" s="482">
        <f>SUMIFS(수입,회계월,"="&amp;LEFT(A18,LEN(A18)-1),회계장부!I:I,"&lt;&gt;"&amp;"전년도이월금")-SUM(C18:E22)</f>
        <v>0</v>
      </c>
      <c r="G18" s="482">
        <f t="shared" ref="G18" si="3">SUM(C18:F22)</f>
        <v>0</v>
      </c>
      <c r="H18" s="488">
        <f t="shared" ref="H18" si="4">G18</f>
        <v>0</v>
      </c>
      <c r="I18" s="491">
        <v>6</v>
      </c>
      <c r="J18" s="503" t="str">
        <f>IF(ISBLANK(회계코드!F30),"",회계코드!F30)</f>
        <v>특별예배</v>
      </c>
      <c r="K18" s="504"/>
      <c r="L18" s="488">
        <f t="shared" si="0"/>
        <v>0</v>
      </c>
      <c r="M18" s="494"/>
    </row>
    <row r="19" spans="1:13" s="15" customFormat="1" ht="12" customHeight="1">
      <c r="A19" s="480"/>
      <c r="B19" s="551"/>
      <c r="C19" s="483"/>
      <c r="D19" s="483"/>
      <c r="E19" s="483"/>
      <c r="F19" s="483"/>
      <c r="G19" s="483"/>
      <c r="H19" s="489"/>
      <c r="I19" s="492"/>
      <c r="J19" s="505"/>
      <c r="K19" s="506"/>
      <c r="L19" s="490"/>
      <c r="M19" s="495"/>
    </row>
    <row r="20" spans="1:13" s="15" customFormat="1" ht="12" customHeight="1">
      <c r="A20" s="480"/>
      <c r="B20" s="551"/>
      <c r="C20" s="483"/>
      <c r="D20" s="483"/>
      <c r="E20" s="483"/>
      <c r="F20" s="483"/>
      <c r="G20" s="483"/>
      <c r="H20" s="489"/>
      <c r="I20" s="491">
        <v>7</v>
      </c>
      <c r="J20" s="503" t="str">
        <f>IF(ISBLANK(회계코드!G30),"",회계코드!G30)</f>
        <v>시상_교사훈련</v>
      </c>
      <c r="K20" s="504"/>
      <c r="L20" s="488">
        <f t="shared" si="0"/>
        <v>0</v>
      </c>
      <c r="M20" s="494"/>
    </row>
    <row r="21" spans="1:13" s="15" customFormat="1" ht="12" customHeight="1">
      <c r="A21" s="480"/>
      <c r="B21" s="551"/>
      <c r="C21" s="483"/>
      <c r="D21" s="483"/>
      <c r="E21" s="483"/>
      <c r="F21" s="483"/>
      <c r="G21" s="483"/>
      <c r="H21" s="489"/>
      <c r="I21" s="492"/>
      <c r="J21" s="505"/>
      <c r="K21" s="506"/>
      <c r="L21" s="490"/>
      <c r="M21" s="495"/>
    </row>
    <row r="22" spans="1:13" s="15" customFormat="1" ht="12" customHeight="1">
      <c r="A22" s="480"/>
      <c r="B22" s="551"/>
      <c r="C22" s="483"/>
      <c r="D22" s="483"/>
      <c r="E22" s="483"/>
      <c r="F22" s="483"/>
      <c r="G22" s="483"/>
      <c r="H22" s="489"/>
      <c r="I22" s="491">
        <v>8</v>
      </c>
      <c r="J22" s="503" t="str">
        <f>IF(ISBLANK(회계코드!H30),"",회계코드!H30)</f>
        <v>기타</v>
      </c>
      <c r="K22" s="504"/>
      <c r="L22" s="488">
        <f t="shared" si="0"/>
        <v>0</v>
      </c>
      <c r="M22" s="494"/>
    </row>
    <row r="23" spans="1:13" s="15" customFormat="1" ht="12" customHeight="1">
      <c r="A23" s="479" t="s">
        <v>70</v>
      </c>
      <c r="B23" s="551"/>
      <c r="C23" s="482">
        <f>SUMIFS(수입,항목,"*교회지원금*",회계월,"="&amp;LEFT(A23,LEN(A23)-1))</f>
        <v>0</v>
      </c>
      <c r="D23" s="482">
        <f>SUMIFS(수입,항목,"재배정금",회계월,"="&amp;LEFT(A23,LEN(A23)-1))</f>
        <v>0</v>
      </c>
      <c r="E23" s="482">
        <f>SUMIFS(수입,관,헌금회비구분,회계월,"="&amp;LEFT(A23,LEN(A23)-1))</f>
        <v>0</v>
      </c>
      <c r="F23" s="482">
        <f>SUMIFS(수입,회계월,"="&amp;LEFT(A23,LEN(A23)-1),회계장부!I:I,"&lt;&gt;"&amp;"전년도이월금")-SUM(C23:E27)</f>
        <v>0</v>
      </c>
      <c r="G23" s="482">
        <f t="shared" ref="G23" si="5">SUM(C23:F27)</f>
        <v>0</v>
      </c>
      <c r="H23" s="488">
        <f t="shared" ref="H23" si="6">G23</f>
        <v>0</v>
      </c>
      <c r="I23" s="492"/>
      <c r="J23" s="505"/>
      <c r="K23" s="506"/>
      <c r="L23" s="490"/>
      <c r="M23" s="495"/>
    </row>
    <row r="24" spans="1:13" s="15" customFormat="1" ht="12" customHeight="1">
      <c r="A24" s="480"/>
      <c r="B24" s="551"/>
      <c r="C24" s="483"/>
      <c r="D24" s="483"/>
      <c r="E24" s="483"/>
      <c r="F24" s="483"/>
      <c r="G24" s="483"/>
      <c r="H24" s="489"/>
      <c r="I24" s="491">
        <v>9</v>
      </c>
      <c r="J24" s="503" t="str">
        <f>IF(ISBLANK(회계코드!I30),"",회계코드!I30)</f>
        <v/>
      </c>
      <c r="K24" s="504"/>
      <c r="L24" s="488">
        <f t="shared" si="0"/>
        <v>0</v>
      </c>
      <c r="M24" s="494"/>
    </row>
    <row r="25" spans="1:13" s="15" customFormat="1" ht="12" customHeight="1">
      <c r="A25" s="480"/>
      <c r="B25" s="551"/>
      <c r="C25" s="483"/>
      <c r="D25" s="483"/>
      <c r="E25" s="483"/>
      <c r="F25" s="483"/>
      <c r="G25" s="483"/>
      <c r="H25" s="489"/>
      <c r="I25" s="492"/>
      <c r="J25" s="505"/>
      <c r="K25" s="506"/>
      <c r="L25" s="490"/>
      <c r="M25" s="495"/>
    </row>
    <row r="26" spans="1:13" s="15" customFormat="1" ht="12" customHeight="1">
      <c r="A26" s="480"/>
      <c r="B26" s="551"/>
      <c r="C26" s="483"/>
      <c r="D26" s="483"/>
      <c r="E26" s="483"/>
      <c r="F26" s="483"/>
      <c r="G26" s="483"/>
      <c r="H26" s="489"/>
      <c r="I26" s="491">
        <v>10</v>
      </c>
      <c r="J26" s="503" t="str">
        <f>IF(ISBLANK(회계코드!J30),"",회계코드!J30)</f>
        <v/>
      </c>
      <c r="K26" s="504"/>
      <c r="L26" s="488">
        <f t="shared" si="0"/>
        <v>0</v>
      </c>
      <c r="M26" s="494"/>
    </row>
    <row r="27" spans="1:13" s="15" customFormat="1" ht="12" customHeight="1">
      <c r="A27" s="480"/>
      <c r="B27" s="551"/>
      <c r="C27" s="483"/>
      <c r="D27" s="483"/>
      <c r="E27" s="483"/>
      <c r="F27" s="483"/>
      <c r="G27" s="483"/>
      <c r="H27" s="489"/>
      <c r="I27" s="492"/>
      <c r="J27" s="505"/>
      <c r="K27" s="506"/>
      <c r="L27" s="490"/>
      <c r="M27" s="495"/>
    </row>
    <row r="28" spans="1:13" s="15" customFormat="1" ht="12" customHeight="1">
      <c r="A28" s="479" t="s">
        <v>71</v>
      </c>
      <c r="B28" s="551"/>
      <c r="C28" s="482">
        <f>SUMIFS(수입,항목,"*교회지원금*",회계월,"="&amp;LEFT(A28,LEN(A28)-1))</f>
        <v>0</v>
      </c>
      <c r="D28" s="482">
        <f>SUMIFS(수입,항목,"재배정금",회계월,"="&amp;LEFT(A28,LEN(A28)-1))</f>
        <v>0</v>
      </c>
      <c r="E28" s="482">
        <f>SUMIFS(수입,관,헌금회비구분,회계월,"="&amp;LEFT(A28,LEN(A28)-1))</f>
        <v>0</v>
      </c>
      <c r="F28" s="482">
        <f>SUMIFS(수입,회계월,"="&amp;LEFT(A28,LEN(A28)-1),회계장부!I:I,"&lt;&gt;"&amp;"전년도이월금")-SUM(C28:E32)</f>
        <v>0</v>
      </c>
      <c r="G28" s="482">
        <f t="shared" ref="G28" si="7">SUM(C28:F32)</f>
        <v>0</v>
      </c>
      <c r="H28" s="488">
        <f t="shared" ref="H28" si="8">G28</f>
        <v>0</v>
      </c>
      <c r="I28" s="491">
        <v>11</v>
      </c>
      <c r="J28" s="503" t="str">
        <f>IF(ISBLANK(회계코드!K30),"",회계코드!K30)</f>
        <v/>
      </c>
      <c r="K28" s="504"/>
      <c r="L28" s="488">
        <f t="shared" si="0"/>
        <v>0</v>
      </c>
      <c r="M28" s="494"/>
    </row>
    <row r="29" spans="1:13" s="15" customFormat="1" ht="12" customHeight="1">
      <c r="A29" s="480"/>
      <c r="B29" s="551"/>
      <c r="C29" s="483"/>
      <c r="D29" s="483"/>
      <c r="E29" s="483"/>
      <c r="F29" s="483"/>
      <c r="G29" s="483"/>
      <c r="H29" s="489"/>
      <c r="I29" s="492"/>
      <c r="J29" s="505"/>
      <c r="K29" s="506"/>
      <c r="L29" s="490"/>
      <c r="M29" s="495"/>
    </row>
    <row r="30" spans="1:13" s="15" customFormat="1" ht="12" customHeight="1">
      <c r="A30" s="480"/>
      <c r="B30" s="551"/>
      <c r="C30" s="483"/>
      <c r="D30" s="483"/>
      <c r="E30" s="483"/>
      <c r="F30" s="483"/>
      <c r="G30" s="483"/>
      <c r="H30" s="489"/>
      <c r="I30" s="491">
        <v>12</v>
      </c>
      <c r="J30" s="503" t="str">
        <f>IF(ISBLANK(회계코드!L30),"",회계코드!L30)</f>
        <v/>
      </c>
      <c r="K30" s="504"/>
      <c r="L30" s="488">
        <f t="shared" si="0"/>
        <v>0</v>
      </c>
      <c r="M30" s="494"/>
    </row>
    <row r="31" spans="1:13" s="15" customFormat="1" ht="12" customHeight="1">
      <c r="A31" s="480"/>
      <c r="B31" s="551"/>
      <c r="C31" s="483"/>
      <c r="D31" s="483"/>
      <c r="E31" s="483"/>
      <c r="F31" s="483"/>
      <c r="G31" s="483"/>
      <c r="H31" s="489"/>
      <c r="I31" s="492"/>
      <c r="J31" s="505"/>
      <c r="K31" s="506"/>
      <c r="L31" s="490"/>
      <c r="M31" s="495"/>
    </row>
    <row r="32" spans="1:13" s="15" customFormat="1" ht="12" customHeight="1">
      <c r="A32" s="480"/>
      <c r="B32" s="551"/>
      <c r="C32" s="483"/>
      <c r="D32" s="483"/>
      <c r="E32" s="483"/>
      <c r="F32" s="483"/>
      <c r="G32" s="483"/>
      <c r="H32" s="489"/>
      <c r="I32" s="491">
        <v>13</v>
      </c>
      <c r="J32" s="503" t="str">
        <f>IF(ISBLANK(회계코드!M30),"",회계코드!M30)</f>
        <v/>
      </c>
      <c r="K32" s="504"/>
      <c r="L32" s="488">
        <f t="shared" si="0"/>
        <v>0</v>
      </c>
      <c r="M32" s="494"/>
    </row>
    <row r="33" spans="1:14" s="15" customFormat="1" ht="12" customHeight="1">
      <c r="A33" s="479" t="s">
        <v>72</v>
      </c>
      <c r="B33" s="551"/>
      <c r="C33" s="482">
        <f>SUMIFS(수입,항목,"*교회지원금*",회계월,"="&amp;LEFT(A33,LEN(A33)-1))</f>
        <v>0</v>
      </c>
      <c r="D33" s="482">
        <f>SUMIFS(수입,항목,"재배정금",회계월,"="&amp;LEFT(A33,LEN(A33)-1))</f>
        <v>0</v>
      </c>
      <c r="E33" s="482">
        <f>SUMIFS(수입,관,헌금회비구분,회계월,"="&amp;LEFT(A33,LEN(A33)-1))</f>
        <v>0</v>
      </c>
      <c r="F33" s="482">
        <f>SUMIFS(수입,회계월,"="&amp;LEFT(A33,LEN(A33)-1),회계장부!I:I,"&lt;&gt;"&amp;"전년도이월금")-SUM(C33:E37)</f>
        <v>0</v>
      </c>
      <c r="G33" s="482">
        <f t="shared" ref="G33" si="9">SUM(C33:F37)</f>
        <v>0</v>
      </c>
      <c r="H33" s="488">
        <f t="shared" ref="H33" si="10">G33</f>
        <v>0</v>
      </c>
      <c r="I33" s="492"/>
      <c r="J33" s="505"/>
      <c r="K33" s="506"/>
      <c r="L33" s="490"/>
      <c r="M33" s="495"/>
    </row>
    <row r="34" spans="1:14" s="15" customFormat="1" ht="12" customHeight="1">
      <c r="A34" s="480"/>
      <c r="B34" s="551"/>
      <c r="C34" s="483"/>
      <c r="D34" s="483"/>
      <c r="E34" s="483"/>
      <c r="F34" s="483"/>
      <c r="G34" s="483"/>
      <c r="H34" s="489"/>
      <c r="I34" s="491">
        <v>14</v>
      </c>
      <c r="J34" s="503" t="str">
        <f>IF(ISBLANK(회계코드!N30),"",회계코드!N30)</f>
        <v/>
      </c>
      <c r="K34" s="504"/>
      <c r="L34" s="488">
        <f t="shared" si="0"/>
        <v>0</v>
      </c>
      <c r="M34" s="494"/>
    </row>
    <row r="35" spans="1:14" s="15" customFormat="1" ht="12" customHeight="1">
      <c r="A35" s="480"/>
      <c r="B35" s="551"/>
      <c r="C35" s="483"/>
      <c r="D35" s="483"/>
      <c r="E35" s="483"/>
      <c r="F35" s="483"/>
      <c r="G35" s="483"/>
      <c r="H35" s="489"/>
      <c r="I35" s="492"/>
      <c r="J35" s="505"/>
      <c r="K35" s="506"/>
      <c r="L35" s="490"/>
      <c r="M35" s="495"/>
    </row>
    <row r="36" spans="1:14" s="15" customFormat="1" ht="12" customHeight="1">
      <c r="A36" s="480"/>
      <c r="B36" s="551"/>
      <c r="C36" s="483"/>
      <c r="D36" s="483"/>
      <c r="E36" s="483"/>
      <c r="F36" s="483"/>
      <c r="G36" s="483"/>
      <c r="H36" s="489"/>
      <c r="I36" s="491">
        <v>15</v>
      </c>
      <c r="J36" s="503" t="str">
        <f>IF(ISBLANK(회계코드!O30),"",회계코드!O30)</f>
        <v/>
      </c>
      <c r="K36" s="504"/>
      <c r="L36" s="488">
        <f>SUMIFS(지출,관,J36,회계월,"&gt;6")</f>
        <v>0</v>
      </c>
      <c r="M36" s="16"/>
    </row>
    <row r="37" spans="1:14" s="15" customFormat="1" ht="12" customHeight="1" thickBot="1">
      <c r="A37" s="480"/>
      <c r="B37" s="552"/>
      <c r="C37" s="483"/>
      <c r="D37" s="483"/>
      <c r="E37" s="483"/>
      <c r="F37" s="483"/>
      <c r="G37" s="483"/>
      <c r="H37" s="489"/>
      <c r="I37" s="492"/>
      <c r="J37" s="505"/>
      <c r="K37" s="506"/>
      <c r="L37" s="490"/>
      <c r="M37" s="85"/>
    </row>
    <row r="38" spans="1:14" s="15" customFormat="1" ht="24.75" customHeight="1" thickBot="1">
      <c r="A38" s="27" t="s">
        <v>64</v>
      </c>
      <c r="B38" s="28"/>
      <c r="C38" s="29">
        <f t="shared" ref="C38:H38" si="11">SUM(C8:C36)</f>
        <v>0</v>
      </c>
      <c r="D38" s="29">
        <f t="shared" si="11"/>
        <v>0</v>
      </c>
      <c r="E38" s="29">
        <f t="shared" si="11"/>
        <v>0</v>
      </c>
      <c r="F38" s="29">
        <f t="shared" si="11"/>
        <v>0</v>
      </c>
      <c r="G38" s="30">
        <f t="shared" si="11"/>
        <v>0</v>
      </c>
      <c r="H38" s="31">
        <f t="shared" si="11"/>
        <v>0</v>
      </c>
      <c r="I38" s="553" t="s">
        <v>65</v>
      </c>
      <c r="J38" s="554"/>
      <c r="K38" s="555"/>
      <c r="L38" s="30">
        <f>SUM(L8:L36)</f>
        <v>0</v>
      </c>
      <c r="M38" s="17" t="s">
        <v>55</v>
      </c>
    </row>
    <row r="39" spans="1:14" s="15" customFormat="1" ht="24.75" customHeight="1" thickBot="1">
      <c r="A39" s="84" t="s">
        <v>66</v>
      </c>
      <c r="B39" s="32">
        <f>B7</f>
        <v>1500000</v>
      </c>
      <c r="C39" s="32">
        <f t="shared" ref="C39:H39" si="12">C7+C38</f>
        <v>0</v>
      </c>
      <c r="D39" s="32">
        <f t="shared" si="12"/>
        <v>0</v>
      </c>
      <c r="E39" s="32">
        <f t="shared" si="12"/>
        <v>0</v>
      </c>
      <c r="F39" s="32">
        <f t="shared" si="12"/>
        <v>0</v>
      </c>
      <c r="G39" s="32">
        <f t="shared" si="12"/>
        <v>0</v>
      </c>
      <c r="H39" s="32">
        <f t="shared" si="12"/>
        <v>1500000</v>
      </c>
      <c r="I39" s="556" t="s">
        <v>66</v>
      </c>
      <c r="J39" s="557"/>
      <c r="K39" s="513"/>
      <c r="L39" s="33">
        <f>L7+L38</f>
        <v>30000</v>
      </c>
      <c r="M39" s="34">
        <f>H39-L39</f>
        <v>1470000</v>
      </c>
    </row>
    <row r="40" spans="1:14" s="15" customFormat="1" ht="6" customHeight="1">
      <c r="M40" s="19"/>
    </row>
    <row r="41" spans="1:14" s="15" customFormat="1" ht="17.399999999999999">
      <c r="A41" s="125" t="s">
        <v>56</v>
      </c>
      <c r="B41" s="125" t="s">
        <v>57</v>
      </c>
      <c r="C41" s="126"/>
      <c r="D41" s="125"/>
      <c r="E41" s="125"/>
      <c r="F41" s="125"/>
      <c r="G41" s="125"/>
      <c r="H41" s="126"/>
      <c r="I41" s="126"/>
      <c r="J41" s="126"/>
      <c r="K41" s="126"/>
      <c r="L41" s="126"/>
      <c r="M41" s="127"/>
    </row>
    <row r="42" spans="1:14" s="20" customFormat="1" ht="14.25" customHeight="1"/>
    <row r="43" spans="1:14" s="20" customFormat="1" ht="17.100000000000001" customHeight="1">
      <c r="A43" s="493" t="s">
        <v>75</v>
      </c>
      <c r="B43" s="493"/>
      <c r="C43" s="493"/>
      <c r="D43" s="493"/>
      <c r="E43" s="493"/>
      <c r="F43" s="493"/>
      <c r="G43" s="493"/>
      <c r="H43" s="493"/>
      <c r="I43" s="493"/>
      <c r="J43" s="493"/>
      <c r="K43" s="493"/>
      <c r="L43" s="493"/>
      <c r="M43" s="493"/>
    </row>
    <row r="44" spans="1:14" s="20" customFormat="1" ht="19.2">
      <c r="B44" s="92"/>
      <c r="C44" s="93"/>
      <c r="F44" s="128" t="str">
        <f>회계년도&amp;"년"</f>
        <v>2025년</v>
      </c>
      <c r="G44" s="129">
        <v>44561</v>
      </c>
    </row>
    <row r="45" spans="1:14" s="8" customFormat="1" ht="16.5" customHeight="1" thickBot="1"/>
    <row r="46" spans="1:14" s="8" customFormat="1" ht="41.25" customHeight="1" thickBot="1">
      <c r="B46" s="496" t="str">
        <f>'검산서(상반기)'!B46</f>
        <v>부장 :</v>
      </c>
      <c r="C46" s="496"/>
      <c r="D46" s="497"/>
      <c r="E46" s="497"/>
      <c r="F46" s="21" t="s">
        <v>76</v>
      </c>
      <c r="G46" s="21"/>
      <c r="H46" s="21"/>
      <c r="I46" s="21"/>
      <c r="J46" s="21"/>
      <c r="K46" s="22" t="s">
        <v>77</v>
      </c>
      <c r="L46" s="500" t="s">
        <v>78</v>
      </c>
      <c r="M46" s="501"/>
      <c r="N46" s="21"/>
    </row>
    <row r="47" spans="1:14" s="8" customFormat="1" ht="41.25" customHeight="1" thickBot="1">
      <c r="A47" s="21"/>
      <c r="B47" s="496" t="s">
        <v>79</v>
      </c>
      <c r="C47" s="496"/>
      <c r="D47" s="497"/>
      <c r="E47" s="497"/>
      <c r="F47" s="21" t="s">
        <v>80</v>
      </c>
      <c r="G47" s="497" t="s">
        <v>102</v>
      </c>
      <c r="H47" s="497"/>
      <c r="I47" s="21"/>
      <c r="J47" s="21"/>
      <c r="K47" s="23" t="s">
        <v>81</v>
      </c>
      <c r="L47" s="498" t="s">
        <v>78</v>
      </c>
      <c r="M47" s="499"/>
      <c r="N47" s="21"/>
    </row>
    <row r="48" spans="1:14" s="8" customFormat="1" ht="9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2" s="15" customFormat="1" ht="17.399999999999999"/>
    <row r="50" spans="1:2" s="15" customFormat="1" ht="17.399999999999999">
      <c r="A50" s="20" t="s">
        <v>58</v>
      </c>
      <c r="B50" s="24" t="s">
        <v>59</v>
      </c>
    </row>
    <row r="51" spans="1:2" s="15" customFormat="1" ht="17.399999999999999">
      <c r="A51" s="20"/>
      <c r="B51" s="20" t="s">
        <v>60</v>
      </c>
    </row>
    <row r="52" spans="1:2" s="15" customFormat="1" ht="17.399999999999999">
      <c r="A52" s="20"/>
      <c r="B52" s="20" t="s">
        <v>61</v>
      </c>
    </row>
    <row r="53" spans="1:2" s="15" customFormat="1" ht="17.399999999999999"/>
    <row r="54" spans="1:2" s="15" customFormat="1" ht="17.399999999999999">
      <c r="A54" s="20"/>
      <c r="B54" s="20"/>
    </row>
    <row r="55" spans="1:2" s="15" customFormat="1" ht="17.399999999999999">
      <c r="A55" s="20"/>
    </row>
    <row r="56" spans="1:2" s="15" customFormat="1" ht="17.399999999999999">
      <c r="A56" s="20"/>
    </row>
    <row r="57" spans="1:2" s="15" customFormat="1" ht="17.399999999999999">
      <c r="A57" s="20"/>
    </row>
  </sheetData>
  <sheetProtection algorithmName="SHA-512" hashValue="C1scnvgI1NM4u6M2u3DvA2kM/dHqQFZzrjMageDDtGJfltJ8f6ISv35oEgE0g2hGXNvUCAAl5hXDH/298qyuWw==" saltValue="ddgARmfL3rELSPXfY0SYsg==" spinCount="100000" sheet="1" objects="1" scenarios="1"/>
  <mergeCells count="125">
    <mergeCell ref="L28:L29"/>
    <mergeCell ref="I14:I15"/>
    <mergeCell ref="J14:K15"/>
    <mergeCell ref="I20:I21"/>
    <mergeCell ref="J20:K21"/>
    <mergeCell ref="L20:L21"/>
    <mergeCell ref="I22:I23"/>
    <mergeCell ref="J22:K23"/>
    <mergeCell ref="L12:L13"/>
    <mergeCell ref="I16:I17"/>
    <mergeCell ref="L14:L15"/>
    <mergeCell ref="L8:L9"/>
    <mergeCell ref="I10:I11"/>
    <mergeCell ref="J10:K11"/>
    <mergeCell ref="L10:L11"/>
    <mergeCell ref="I12:I13"/>
    <mergeCell ref="J12:K13"/>
    <mergeCell ref="F23:F27"/>
    <mergeCell ref="L18:L19"/>
    <mergeCell ref="I5:K6"/>
    <mergeCell ref="L5:L6"/>
    <mergeCell ref="I7:K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M16:M17"/>
    <mergeCell ref="B47:C47"/>
    <mergeCell ref="D47:E47"/>
    <mergeCell ref="G47:H47"/>
    <mergeCell ref="L47:M47"/>
    <mergeCell ref="I38:K38"/>
    <mergeCell ref="I39:K39"/>
    <mergeCell ref="B46:C46"/>
    <mergeCell ref="D46:E46"/>
    <mergeCell ref="I36:I37"/>
    <mergeCell ref="J36:K37"/>
    <mergeCell ref="C33:C37"/>
    <mergeCell ref="D33:D37"/>
    <mergeCell ref="D18:D22"/>
    <mergeCell ref="E18:E22"/>
    <mergeCell ref="F18:F22"/>
    <mergeCell ref="G18:G22"/>
    <mergeCell ref="F13:F17"/>
    <mergeCell ref="G13:G17"/>
    <mergeCell ref="C28:C32"/>
    <mergeCell ref="L46:M46"/>
    <mergeCell ref="L16:L17"/>
    <mergeCell ref="I18:I19"/>
    <mergeCell ref="J18:K19"/>
    <mergeCell ref="A43:M43"/>
    <mergeCell ref="M30:M31"/>
    <mergeCell ref="M32:M33"/>
    <mergeCell ref="M34:M35"/>
    <mergeCell ref="M18:M19"/>
    <mergeCell ref="M20:M21"/>
    <mergeCell ref="M22:M23"/>
    <mergeCell ref="M24:M25"/>
    <mergeCell ref="M26:M27"/>
    <mergeCell ref="J34:K35"/>
    <mergeCell ref="L34:L35"/>
    <mergeCell ref="A18:A22"/>
    <mergeCell ref="C18:C22"/>
    <mergeCell ref="A33:A37"/>
    <mergeCell ref="C23:C27"/>
    <mergeCell ref="D23:D27"/>
    <mergeCell ref="E23:E27"/>
    <mergeCell ref="I30:I31"/>
    <mergeCell ref="J30:K31"/>
    <mergeCell ref="L30:L31"/>
    <mergeCell ref="I24:I25"/>
    <mergeCell ref="J24:K25"/>
    <mergeCell ref="L24:L25"/>
    <mergeCell ref="I26:I27"/>
    <mergeCell ref="I34:I35"/>
    <mergeCell ref="J16:K17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13:A17"/>
    <mergeCell ref="C13:C17"/>
    <mergeCell ref="D13:D17"/>
    <mergeCell ref="E13:E17"/>
    <mergeCell ref="B8:B37"/>
    <mergeCell ref="A23:A27"/>
    <mergeCell ref="A28:A32"/>
    <mergeCell ref="H13:H17"/>
    <mergeCell ref="I28:I29"/>
    <mergeCell ref="J28:K29"/>
    <mergeCell ref="M8:M9"/>
    <mergeCell ref="M10:M11"/>
    <mergeCell ref="M12:M13"/>
    <mergeCell ref="M14:M15"/>
    <mergeCell ref="D28:D32"/>
    <mergeCell ref="E28:E32"/>
    <mergeCell ref="F28:F32"/>
    <mergeCell ref="G28:G32"/>
    <mergeCell ref="H28:H32"/>
    <mergeCell ref="H18:H22"/>
    <mergeCell ref="I32:I33"/>
    <mergeCell ref="J32:K33"/>
    <mergeCell ref="L32:L33"/>
    <mergeCell ref="J26:K27"/>
    <mergeCell ref="L26:L27"/>
    <mergeCell ref="M28:M29"/>
    <mergeCell ref="L22:L23"/>
    <mergeCell ref="G23:G27"/>
    <mergeCell ref="H23:H27"/>
    <mergeCell ref="E33:E37"/>
    <mergeCell ref="F33:F37"/>
    <mergeCell ref="G33:G37"/>
    <mergeCell ref="H33:H37"/>
    <mergeCell ref="L36:L37"/>
  </mergeCells>
  <phoneticPr fontId="2" type="noConversion"/>
  <conditionalFormatting sqref="B3:C3">
    <cfRule type="expression" dxfId="16" priority="2">
      <formula>LEN(부서명)=0</formula>
    </cfRule>
  </conditionalFormatting>
  <conditionalFormatting sqref="D3:L3">
    <cfRule type="containsText" dxfId="15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27</vt:i4>
      </vt:variant>
    </vt:vector>
  </HeadingPairs>
  <TitlesOfParts>
    <vt:vector size="40" baseType="lpstr">
      <vt:lpstr>회계장부</vt:lpstr>
      <vt:lpstr>회계장부출력</vt:lpstr>
      <vt:lpstr>결의서(기본)</vt:lpstr>
      <vt:lpstr>결의서(추가)</vt:lpstr>
      <vt:lpstr>월별누계</vt:lpstr>
      <vt:lpstr>회계보고서</vt:lpstr>
      <vt:lpstr>통장관리</vt:lpstr>
      <vt:lpstr>검산서(상반기)</vt:lpstr>
      <vt:lpstr>검산서(하반기)</vt:lpstr>
      <vt:lpstr>회계코드</vt:lpstr>
      <vt:lpstr>보고서배열</vt:lpstr>
      <vt:lpstr>개선사항</vt:lpstr>
      <vt:lpstr>유효성목록</vt:lpstr>
      <vt:lpstr>'검산서(상반기)'!Print_Area</vt:lpstr>
      <vt:lpstr>'검산서(하반기)'!Print_Area</vt:lpstr>
      <vt:lpstr>'결의서(기본)'!Print_Area</vt:lpstr>
      <vt:lpstr>'결의서(추가)'!Print_Area</vt:lpstr>
      <vt:lpstr>월별누계!Print_Area</vt:lpstr>
      <vt:lpstr>회계보고서!Print_Titles</vt:lpstr>
      <vt:lpstr>회계장부출력!Print_Titles</vt:lpstr>
      <vt:lpstr>결재란1</vt:lpstr>
      <vt:lpstr>결재란2</vt:lpstr>
      <vt:lpstr>결재란3</vt:lpstr>
      <vt:lpstr>관</vt:lpstr>
      <vt:lpstr>교회명</vt:lpstr>
      <vt:lpstr>교회지원금_유형</vt:lpstr>
      <vt:lpstr>기준일자</vt:lpstr>
      <vt:lpstr>부서명</vt:lpstr>
      <vt:lpstr>수입</vt:lpstr>
      <vt:lpstr>전년도이월금</vt:lpstr>
      <vt:lpstr>지출</vt:lpstr>
      <vt:lpstr>출력월</vt:lpstr>
      <vt:lpstr>항목</vt:lpstr>
      <vt:lpstr>헌금_회비</vt:lpstr>
      <vt:lpstr>헌금항목수</vt:lpstr>
      <vt:lpstr>헌금회비구분</vt:lpstr>
      <vt:lpstr>회계년도</vt:lpstr>
      <vt:lpstr>회계보고_시작일</vt:lpstr>
      <vt:lpstr>회계보고_종료일</vt:lpstr>
      <vt:lpstr>회계월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SAMSUNG</cp:lastModifiedBy>
  <cp:lastPrinted>2025-12-10T15:46:47Z</cp:lastPrinted>
  <dcterms:created xsi:type="dcterms:W3CDTF">2014-01-05T13:45:46Z</dcterms:created>
  <dcterms:modified xsi:type="dcterms:W3CDTF">2025-12-10T23:04:50Z</dcterms:modified>
</cp:coreProperties>
</file>