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backupFile="1"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당근\Dropbox\"/>
    </mc:Choice>
  </mc:AlternateContent>
  <xr:revisionPtr revIDLastSave="0" documentId="13_ncr:1_{C85FACC1-2CBA-4222-9BD3-4CB7C548B32B}" xr6:coauthVersionLast="47" xr6:coauthVersionMax="47" xr10:uidLastSave="{00000000-0000-0000-0000-000000000000}"/>
  <bookViews>
    <workbookView xWindow="-120" yWindow="-120" windowWidth="38640" windowHeight="15840" tabRatio="742" activeTab="8" xr2:uid="{00000000-000D-0000-FFFF-FFFF00000000}"/>
  </bookViews>
  <sheets>
    <sheet name="회계장부" sheetId="2" r:id="rId1"/>
    <sheet name="결의서(기본)" sheetId="1" r:id="rId2"/>
    <sheet name="결의서(추가)" sheetId="38" r:id="rId3"/>
    <sheet name="월별누계" sheetId="29" r:id="rId4"/>
    <sheet name="회계보고서" sheetId="35" r:id="rId5"/>
    <sheet name="통장관리" sheetId="48" r:id="rId6"/>
    <sheet name="검산서(상반기)" sheetId="43" r:id="rId7"/>
    <sheet name="검산서(하반기)" sheetId="42" r:id="rId8"/>
    <sheet name="회계코드" sheetId="7" r:id="rId9"/>
    <sheet name="개선사항" sheetId="39" r:id="rId10"/>
    <sheet name="유효성목록" sheetId="46" state="hidden" r:id="rId11"/>
  </sheets>
  <externalReferences>
    <externalReference r:id="rId12"/>
  </externalReferences>
  <definedNames>
    <definedName name="_xlnm._FilterDatabase" localSheetId="0" hidden="1">회계장부!$J$1:$J$2</definedName>
    <definedName name="_xlnm._FilterDatabase" localSheetId="8" hidden="1">회계코드!#REF!</definedName>
    <definedName name="_xlnm.Print_Area" localSheetId="6">'검산서(상반기)'!$A$1:$M$47</definedName>
    <definedName name="_xlnm.Print_Area" localSheetId="7">'검산서(하반기)'!$A$1:$M$47</definedName>
    <definedName name="_xlnm.Print_Area" localSheetId="1">'결의서(기본)'!$A$1:$H$29</definedName>
    <definedName name="_xlnm.Print_Area" localSheetId="2">'결의서(추가)'!$A$1:$H$29</definedName>
    <definedName name="_xlnm.Print_Area" localSheetId="3">월별누계!$A$1:$F$14</definedName>
    <definedName name="_xlnm.Print_Area" localSheetId="4">OFFSET(회계보고서!$A$1,,,COUNTIF(회계보고서!$O:$O,"&gt;0"),10)</definedName>
    <definedName name="_xlnm.Print_Titles" localSheetId="4">회계보고서!$5:$6</definedName>
    <definedName name="결재란1">회계코드!$B$2</definedName>
    <definedName name="결재란2">회계코드!$C$2</definedName>
    <definedName name="결재란3">회계코드!$D$2</definedName>
    <definedName name="관">회계장부!$I:$I</definedName>
    <definedName name="교회명">회계코드!$B$1</definedName>
    <definedName name="교회지원금_유형">회계코드!$R$6:$R$11</definedName>
    <definedName name="기준일자">'결의서(기본)'!$B$3</definedName>
    <definedName name="부서명">회계코드!$D$1</definedName>
    <definedName name="수입">회계장부!$C:$C</definedName>
    <definedName name="수입관정렬">회계코드!$D$63:$E$362</definedName>
    <definedName name="수입항목정렬">회계코드!$B$63:$C$362</definedName>
    <definedName name="일자">[1]회계장부!$A:$A</definedName>
    <definedName name="전년도이월금">회계코드!$A$6</definedName>
    <definedName name="지출">회계장부!$D:$D</definedName>
    <definedName name="지출관정렬">회계코드!$H$63:$I$362</definedName>
    <definedName name="지출항목">OFFSET(회계코드!$A$30,,,1,COUNTA(회계코드!$A$30:$L$30))</definedName>
    <definedName name="지출항목정렬">회계코드!$F$63:$G$362</definedName>
    <definedName name="항목">회계장부!$J:$J</definedName>
    <definedName name="헌금_회비">회계코드!$B$6:$B$9</definedName>
    <definedName name="헌금유효성목록">OFFSET(유효성목록!$C$2,,,유효성목록!$C$1)</definedName>
    <definedName name="헌금항목수">유효성목록!$C$1</definedName>
    <definedName name="헌금회비구분">회계코드!$C$5</definedName>
    <definedName name="회계년도">회계코드!$F$1</definedName>
    <definedName name="회계보고_시작일">회계보고서!$M$3</definedName>
    <definedName name="회계보고_종료일">회계보고서!$M$4</definedName>
    <definedName name="회계월">회계장부!$M:$M</definedName>
    <definedName name="회비유효성목록">OFFSET(유효성목록!$G$2,,,유효성목록!$G$1)</definedName>
  </definedNames>
  <calcPr calcId="191029"/>
</workbook>
</file>

<file path=xl/calcChain.xml><?xml version="1.0" encoding="utf-8"?>
<calcChain xmlns="http://schemas.openxmlformats.org/spreadsheetml/2006/main">
  <c r="R7" i="7" l="1"/>
  <c r="R8" i="7"/>
  <c r="R9" i="7"/>
  <c r="R10" i="7"/>
  <c r="R11" i="7"/>
  <c r="R6" i="7"/>
  <c r="C33" i="42" l="1"/>
  <c r="C28" i="42"/>
  <c r="C23" i="42"/>
  <c r="C18" i="42"/>
  <c r="C13" i="42"/>
  <c r="C8" i="42"/>
  <c r="C33" i="43"/>
  <c r="C28" i="43"/>
  <c r="C23" i="43"/>
  <c r="C18" i="43"/>
  <c r="C13" i="43"/>
  <c r="C8" i="43"/>
  <c r="F5" i="48" l="1"/>
  <c r="O4" i="35" l="1"/>
  <c r="O5" i="35"/>
  <c r="O6" i="35"/>
  <c r="O7" i="35"/>
  <c r="B7" i="43"/>
  <c r="B4" i="35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B234" i="7"/>
  <c r="B233" i="7"/>
  <c r="B235" i="7"/>
  <c r="B236" i="7"/>
  <c r="B237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A85" i="7"/>
  <c r="G85" i="7" s="1"/>
  <c r="A86" i="7"/>
  <c r="G86" i="7" s="1"/>
  <c r="A87" i="7"/>
  <c r="G87" i="7" s="1"/>
  <c r="A88" i="7"/>
  <c r="G88" i="7" s="1"/>
  <c r="A89" i="7"/>
  <c r="G89" i="7" s="1"/>
  <c r="A90" i="7"/>
  <c r="G90" i="7" s="1"/>
  <c r="A91" i="7"/>
  <c r="C91" i="7" s="1"/>
  <c r="A92" i="7"/>
  <c r="G92" i="7" s="1"/>
  <c r="A93" i="7"/>
  <c r="G93" i="7" s="1"/>
  <c r="A94" i="7"/>
  <c r="C94" i="7" s="1"/>
  <c r="A95" i="7"/>
  <c r="G95" i="7" s="1"/>
  <c r="A96" i="7"/>
  <c r="G96" i="7" s="1"/>
  <c r="A97" i="7"/>
  <c r="G97" i="7" s="1"/>
  <c r="A98" i="7"/>
  <c r="G98" i="7" s="1"/>
  <c r="A99" i="7"/>
  <c r="G99" i="7" s="1"/>
  <c r="A100" i="7"/>
  <c r="G100" i="7" s="1"/>
  <c r="A101" i="7"/>
  <c r="G101" i="7" s="1"/>
  <c r="A102" i="7"/>
  <c r="G102" i="7" s="1"/>
  <c r="A103" i="7"/>
  <c r="I103" i="7" s="1"/>
  <c r="A104" i="7"/>
  <c r="G104" i="7" s="1"/>
  <c r="A105" i="7"/>
  <c r="G105" i="7" s="1"/>
  <c r="A106" i="7"/>
  <c r="C106" i="7" s="1"/>
  <c r="A107" i="7"/>
  <c r="G107" i="7" s="1"/>
  <c r="A108" i="7"/>
  <c r="G108" i="7" s="1"/>
  <c r="A109" i="7"/>
  <c r="G109" i="7" s="1"/>
  <c r="A110" i="7"/>
  <c r="G110" i="7" s="1"/>
  <c r="A111" i="7"/>
  <c r="G111" i="7" s="1"/>
  <c r="A112" i="7"/>
  <c r="G112" i="7" s="1"/>
  <c r="A113" i="7"/>
  <c r="G113" i="7" s="1"/>
  <c r="A114" i="7"/>
  <c r="G114" i="7" s="1"/>
  <c r="A115" i="7"/>
  <c r="C115" i="7" s="1"/>
  <c r="A116" i="7"/>
  <c r="G116" i="7" s="1"/>
  <c r="A117" i="7"/>
  <c r="G117" i="7" s="1"/>
  <c r="A118" i="7"/>
  <c r="C118" i="7" s="1"/>
  <c r="A119" i="7"/>
  <c r="G119" i="7" s="1"/>
  <c r="A120" i="7"/>
  <c r="G120" i="7" s="1"/>
  <c r="A121" i="7"/>
  <c r="G121" i="7" s="1"/>
  <c r="A122" i="7"/>
  <c r="G122" i="7" s="1"/>
  <c r="A123" i="7"/>
  <c r="E123" i="7" s="1"/>
  <c r="A124" i="7"/>
  <c r="G124" i="7" s="1"/>
  <c r="A125" i="7"/>
  <c r="G125" i="7" s="1"/>
  <c r="A126" i="7"/>
  <c r="G126" i="7" s="1"/>
  <c r="A127" i="7"/>
  <c r="C127" i="7" s="1"/>
  <c r="A128" i="7"/>
  <c r="G128" i="7" s="1"/>
  <c r="A129" i="7"/>
  <c r="G129" i="7" s="1"/>
  <c r="A130" i="7"/>
  <c r="C130" i="7" s="1"/>
  <c r="A131" i="7"/>
  <c r="G131" i="7" s="1"/>
  <c r="A132" i="7"/>
  <c r="G132" i="7" s="1"/>
  <c r="A133" i="7"/>
  <c r="G133" i="7" s="1"/>
  <c r="A134" i="7"/>
  <c r="G134" i="7" s="1"/>
  <c r="A135" i="7"/>
  <c r="G135" i="7" s="1"/>
  <c r="A136" i="7"/>
  <c r="G136" i="7" s="1"/>
  <c r="A137" i="7"/>
  <c r="G137" i="7" s="1"/>
  <c r="A138" i="7"/>
  <c r="G138" i="7" s="1"/>
  <c r="A139" i="7"/>
  <c r="C139" i="7" s="1"/>
  <c r="A140" i="7"/>
  <c r="C140" i="7" s="1"/>
  <c r="A141" i="7"/>
  <c r="G141" i="7" s="1"/>
  <c r="A142" i="7"/>
  <c r="G142" i="7" s="1"/>
  <c r="A143" i="7"/>
  <c r="G143" i="7" s="1"/>
  <c r="A144" i="7"/>
  <c r="G144" i="7" s="1"/>
  <c r="A145" i="7"/>
  <c r="G145" i="7" s="1"/>
  <c r="A146" i="7"/>
  <c r="G146" i="7" s="1"/>
  <c r="A147" i="7"/>
  <c r="G147" i="7" s="1"/>
  <c r="A148" i="7"/>
  <c r="G148" i="7" s="1"/>
  <c r="A149" i="7"/>
  <c r="G149" i="7" s="1"/>
  <c r="A150" i="7"/>
  <c r="G150" i="7" s="1"/>
  <c r="A151" i="7"/>
  <c r="C151" i="7" s="1"/>
  <c r="A152" i="7"/>
  <c r="C152" i="7" s="1"/>
  <c r="A153" i="7"/>
  <c r="G153" i="7" s="1"/>
  <c r="A154" i="7"/>
  <c r="G154" i="7" s="1"/>
  <c r="A155" i="7"/>
  <c r="G155" i="7" s="1"/>
  <c r="A156" i="7"/>
  <c r="G156" i="7" s="1"/>
  <c r="A157" i="7"/>
  <c r="G157" i="7" s="1"/>
  <c r="A158" i="7"/>
  <c r="G158" i="7" s="1"/>
  <c r="A159" i="7"/>
  <c r="G159" i="7" s="1"/>
  <c r="A160" i="7"/>
  <c r="G160" i="7" s="1"/>
  <c r="A161" i="7"/>
  <c r="G161" i="7" s="1"/>
  <c r="A162" i="7"/>
  <c r="G162" i="7" s="1"/>
  <c r="A163" i="7"/>
  <c r="I163" i="7" s="1"/>
  <c r="A164" i="7"/>
  <c r="C164" i="7" s="1"/>
  <c r="A165" i="7"/>
  <c r="G165" i="7" s="1"/>
  <c r="A166" i="7"/>
  <c r="G166" i="7" s="1"/>
  <c r="A167" i="7"/>
  <c r="A168" i="7"/>
  <c r="G168" i="7" s="1"/>
  <c r="A169" i="7"/>
  <c r="G169" i="7" s="1"/>
  <c r="A170" i="7"/>
  <c r="G170" i="7" s="1"/>
  <c r="A171" i="7"/>
  <c r="G171" i="7" s="1"/>
  <c r="A172" i="7"/>
  <c r="G172" i="7" s="1"/>
  <c r="A173" i="7"/>
  <c r="A174" i="7"/>
  <c r="G174" i="7" s="1"/>
  <c r="A175" i="7"/>
  <c r="G175" i="7" s="1"/>
  <c r="A176" i="7"/>
  <c r="C176" i="7" s="1"/>
  <c r="A177" i="7"/>
  <c r="G177" i="7" s="1"/>
  <c r="A178" i="7"/>
  <c r="G178" i="7" s="1"/>
  <c r="A179" i="7"/>
  <c r="A180" i="7"/>
  <c r="G180" i="7" s="1"/>
  <c r="A181" i="7"/>
  <c r="C181" i="7" s="1"/>
  <c r="A182" i="7"/>
  <c r="C182" i="7" s="1"/>
  <c r="A183" i="7"/>
  <c r="C183" i="7" s="1"/>
  <c r="A184" i="7"/>
  <c r="C184" i="7" s="1"/>
  <c r="A185" i="7"/>
  <c r="A186" i="7"/>
  <c r="G186" i="7" s="1"/>
  <c r="A187" i="7"/>
  <c r="C187" i="7" s="1"/>
  <c r="A188" i="7"/>
  <c r="C188" i="7" s="1"/>
  <c r="A189" i="7"/>
  <c r="G189" i="7" s="1"/>
  <c r="A190" i="7"/>
  <c r="C190" i="7" s="1"/>
  <c r="A191" i="7"/>
  <c r="A192" i="7"/>
  <c r="G192" i="7" s="1"/>
  <c r="A193" i="7"/>
  <c r="G193" i="7" s="1"/>
  <c r="A194" i="7"/>
  <c r="C194" i="7" s="1"/>
  <c r="A195" i="7"/>
  <c r="G195" i="7" s="1"/>
  <c r="A196" i="7"/>
  <c r="G196" i="7" s="1"/>
  <c r="A197" i="7"/>
  <c r="A198" i="7"/>
  <c r="G198" i="7" s="1"/>
  <c r="A199" i="7"/>
  <c r="C199" i="7" s="1"/>
  <c r="A200" i="7"/>
  <c r="C200" i="7" s="1"/>
  <c r="A201" i="7"/>
  <c r="G201" i="7" s="1"/>
  <c r="A202" i="7"/>
  <c r="G202" i="7" s="1"/>
  <c r="A203" i="7"/>
  <c r="E203" i="7" s="1"/>
  <c r="A204" i="7"/>
  <c r="G204" i="7" s="1"/>
  <c r="A205" i="7"/>
  <c r="G205" i="7" s="1"/>
  <c r="A206" i="7"/>
  <c r="C206" i="7" s="1"/>
  <c r="A207" i="7"/>
  <c r="G207" i="7" s="1"/>
  <c r="A208" i="7"/>
  <c r="C208" i="7" s="1"/>
  <c r="A209" i="7"/>
  <c r="A210" i="7"/>
  <c r="G210" i="7" s="1"/>
  <c r="A211" i="7"/>
  <c r="G211" i="7" s="1"/>
  <c r="A212" i="7"/>
  <c r="C212" i="7" s="1"/>
  <c r="A213" i="7"/>
  <c r="G213" i="7" s="1"/>
  <c r="A214" i="7"/>
  <c r="G214" i="7" s="1"/>
  <c r="A215" i="7"/>
  <c r="A216" i="7"/>
  <c r="G216" i="7" s="1"/>
  <c r="A217" i="7"/>
  <c r="C217" i="7" s="1"/>
  <c r="A218" i="7"/>
  <c r="C218" i="7" s="1"/>
  <c r="A219" i="7"/>
  <c r="G219" i="7" s="1"/>
  <c r="A220" i="7"/>
  <c r="G220" i="7" s="1"/>
  <c r="A221" i="7"/>
  <c r="A222" i="7"/>
  <c r="G222" i="7" s="1"/>
  <c r="A223" i="7"/>
  <c r="C223" i="7" s="1"/>
  <c r="A224" i="7"/>
  <c r="C224" i="7" s="1"/>
  <c r="A225" i="7"/>
  <c r="G225" i="7" s="1"/>
  <c r="A226" i="7"/>
  <c r="G226" i="7" s="1"/>
  <c r="A227" i="7"/>
  <c r="A228" i="7"/>
  <c r="G228" i="7" s="1"/>
  <c r="A229" i="7"/>
  <c r="C229" i="7" s="1"/>
  <c r="A230" i="7"/>
  <c r="C230" i="7" s="1"/>
  <c r="A231" i="7"/>
  <c r="G231" i="7" s="1"/>
  <c r="A232" i="7"/>
  <c r="G232" i="7" s="1"/>
  <c r="A233" i="7"/>
  <c r="A234" i="7"/>
  <c r="G234" i="7" s="1"/>
  <c r="A235" i="7"/>
  <c r="C235" i="7" s="1"/>
  <c r="A236" i="7"/>
  <c r="C236" i="7" s="1"/>
  <c r="A237" i="7"/>
  <c r="G237" i="7" s="1"/>
  <c r="A238" i="7"/>
  <c r="G238" i="7" s="1"/>
  <c r="A239" i="7"/>
  <c r="A240" i="7"/>
  <c r="G240" i="7" s="1"/>
  <c r="A241" i="7"/>
  <c r="C241" i="7" s="1"/>
  <c r="A242" i="7"/>
  <c r="C242" i="7" s="1"/>
  <c r="A243" i="7"/>
  <c r="E243" i="7" s="1"/>
  <c r="A244" i="7"/>
  <c r="G244" i="7" s="1"/>
  <c r="A245" i="7"/>
  <c r="A246" i="7"/>
  <c r="G246" i="7" s="1"/>
  <c r="A247" i="7"/>
  <c r="C247" i="7" s="1"/>
  <c r="A248" i="7"/>
  <c r="C248" i="7" s="1"/>
  <c r="A249" i="7"/>
  <c r="G249" i="7" s="1"/>
  <c r="A250" i="7"/>
  <c r="G250" i="7" s="1"/>
  <c r="A251" i="7"/>
  <c r="A252" i="7"/>
  <c r="G252" i="7" s="1"/>
  <c r="A253" i="7"/>
  <c r="C253" i="7" s="1"/>
  <c r="A254" i="7"/>
  <c r="C254" i="7" s="1"/>
  <c r="A255" i="7"/>
  <c r="G255" i="7" s="1"/>
  <c r="A256" i="7"/>
  <c r="G256" i="7" s="1"/>
  <c r="A257" i="7"/>
  <c r="A258" i="7"/>
  <c r="G258" i="7" s="1"/>
  <c r="A259" i="7"/>
  <c r="C259" i="7" s="1"/>
  <c r="A260" i="7"/>
  <c r="A261" i="7"/>
  <c r="G261" i="7" s="1"/>
  <c r="A262" i="7"/>
  <c r="G262" i="7" s="1"/>
  <c r="A263" i="7"/>
  <c r="I263" i="7" s="1"/>
  <c r="A264" i="7"/>
  <c r="G264" i="7" s="1"/>
  <c r="A265" i="7"/>
  <c r="C265" i="7" s="1"/>
  <c r="A266" i="7"/>
  <c r="A267" i="7"/>
  <c r="G267" i="7" s="1"/>
  <c r="A268" i="7"/>
  <c r="C268" i="7" s="1"/>
  <c r="A269" i="7"/>
  <c r="A270" i="7"/>
  <c r="G270" i="7" s="1"/>
  <c r="A271" i="7"/>
  <c r="C271" i="7" s="1"/>
  <c r="A272" i="7"/>
  <c r="A273" i="7"/>
  <c r="G273" i="7" s="1"/>
  <c r="A274" i="7"/>
  <c r="G274" i="7" s="1"/>
  <c r="A275" i="7"/>
  <c r="A276" i="7"/>
  <c r="G276" i="7" s="1"/>
  <c r="A277" i="7"/>
  <c r="C277" i="7" s="1"/>
  <c r="A278" i="7"/>
  <c r="A279" i="7"/>
  <c r="G279" i="7" s="1"/>
  <c r="A280" i="7"/>
  <c r="G280" i="7" s="1"/>
  <c r="A281" i="7"/>
  <c r="A282" i="7"/>
  <c r="G282" i="7" s="1"/>
  <c r="A283" i="7"/>
  <c r="G283" i="7" s="1"/>
  <c r="A284" i="7"/>
  <c r="A285" i="7"/>
  <c r="G285" i="7" s="1"/>
  <c r="A286" i="7"/>
  <c r="G286" i="7" s="1"/>
  <c r="A287" i="7"/>
  <c r="A288" i="7"/>
  <c r="G288" i="7" s="1"/>
  <c r="A289" i="7"/>
  <c r="C289" i="7" s="1"/>
  <c r="A290" i="7"/>
  <c r="A291" i="7"/>
  <c r="G291" i="7" s="1"/>
  <c r="A292" i="7"/>
  <c r="G292" i="7" s="1"/>
  <c r="A293" i="7"/>
  <c r="A294" i="7"/>
  <c r="G294" i="7" s="1"/>
  <c r="A295" i="7"/>
  <c r="C295" i="7" s="1"/>
  <c r="A296" i="7"/>
  <c r="A297" i="7"/>
  <c r="G297" i="7" s="1"/>
  <c r="A298" i="7"/>
  <c r="G298" i="7" s="1"/>
  <c r="A299" i="7"/>
  <c r="A300" i="7"/>
  <c r="G300" i="7" s="1"/>
  <c r="A301" i="7"/>
  <c r="C301" i="7" s="1"/>
  <c r="A302" i="7"/>
  <c r="A303" i="7"/>
  <c r="A304" i="7"/>
  <c r="C304" i="7" s="1"/>
  <c r="A305" i="7"/>
  <c r="A306" i="7"/>
  <c r="G306" i="7" s="1"/>
  <c r="A307" i="7"/>
  <c r="C307" i="7" s="1"/>
  <c r="A308" i="7"/>
  <c r="A309" i="7"/>
  <c r="G309" i="7" s="1"/>
  <c r="A310" i="7"/>
  <c r="G310" i="7" s="1"/>
  <c r="A311" i="7"/>
  <c r="A312" i="7"/>
  <c r="G312" i="7" s="1"/>
  <c r="A313" i="7"/>
  <c r="C313" i="7" s="1"/>
  <c r="A314" i="7"/>
  <c r="A315" i="7"/>
  <c r="G315" i="7" s="1"/>
  <c r="A316" i="7"/>
  <c r="G316" i="7" s="1"/>
  <c r="A317" i="7"/>
  <c r="A318" i="7"/>
  <c r="G318" i="7" s="1"/>
  <c r="A319" i="7"/>
  <c r="C319" i="7" s="1"/>
  <c r="A320" i="7"/>
  <c r="A321" i="7"/>
  <c r="G321" i="7" s="1"/>
  <c r="A322" i="7"/>
  <c r="G322" i="7" s="1"/>
  <c r="A323" i="7"/>
  <c r="I323" i="7" s="1"/>
  <c r="A324" i="7"/>
  <c r="G324" i="7" s="1"/>
  <c r="A325" i="7"/>
  <c r="C325" i="7" s="1"/>
  <c r="A326" i="7"/>
  <c r="A327" i="7"/>
  <c r="G327" i="7" s="1"/>
  <c r="A328" i="7"/>
  <c r="G328" i="7" s="1"/>
  <c r="A329" i="7"/>
  <c r="A330" i="7"/>
  <c r="G330" i="7" s="1"/>
  <c r="A331" i="7"/>
  <c r="C331" i="7" s="1"/>
  <c r="A332" i="7"/>
  <c r="A333" i="7"/>
  <c r="G333" i="7" s="1"/>
  <c r="A334" i="7"/>
  <c r="G334" i="7" s="1"/>
  <c r="A335" i="7"/>
  <c r="A336" i="7"/>
  <c r="G336" i="7" s="1"/>
  <c r="A337" i="7"/>
  <c r="C337" i="7" s="1"/>
  <c r="A338" i="7"/>
  <c r="A339" i="7"/>
  <c r="G339" i="7" s="1"/>
  <c r="A340" i="7"/>
  <c r="G340" i="7" s="1"/>
  <c r="A341" i="7"/>
  <c r="A342" i="7"/>
  <c r="G342" i="7" s="1"/>
  <c r="A343" i="7"/>
  <c r="C343" i="7" s="1"/>
  <c r="A344" i="7"/>
  <c r="A345" i="7"/>
  <c r="G345" i="7" s="1"/>
  <c r="A346" i="7"/>
  <c r="G346" i="7" s="1"/>
  <c r="A347" i="7"/>
  <c r="A348" i="7"/>
  <c r="G348" i="7" s="1"/>
  <c r="A349" i="7"/>
  <c r="C349" i="7" s="1"/>
  <c r="A350" i="7"/>
  <c r="A351" i="7"/>
  <c r="G351" i="7" s="1"/>
  <c r="A352" i="7"/>
  <c r="G352" i="7" s="1"/>
  <c r="A353" i="7"/>
  <c r="A354" i="7"/>
  <c r="G354" i="7" s="1"/>
  <c r="A355" i="7"/>
  <c r="C355" i="7" s="1"/>
  <c r="A356" i="7"/>
  <c r="A357" i="7"/>
  <c r="G357" i="7" s="1"/>
  <c r="A358" i="7"/>
  <c r="G358" i="7" s="1"/>
  <c r="A359" i="7"/>
  <c r="A360" i="7"/>
  <c r="G360" i="7" s="1"/>
  <c r="A361" i="7"/>
  <c r="C361" i="7" s="1"/>
  <c r="A362" i="7"/>
  <c r="A64" i="7"/>
  <c r="G64" i="7" s="1"/>
  <c r="A65" i="7"/>
  <c r="G65" i="7" s="1"/>
  <c r="A66" i="7"/>
  <c r="G66" i="7" s="1"/>
  <c r="A67" i="7"/>
  <c r="G67" i="7" s="1"/>
  <c r="A68" i="7"/>
  <c r="G68" i="7" s="1"/>
  <c r="A69" i="7"/>
  <c r="G69" i="7" s="1"/>
  <c r="A70" i="7"/>
  <c r="G70" i="7" s="1"/>
  <c r="A71" i="7"/>
  <c r="G71" i="7" s="1"/>
  <c r="A72" i="7"/>
  <c r="G72" i="7" s="1"/>
  <c r="A73" i="7"/>
  <c r="G73" i="7" s="1"/>
  <c r="A74" i="7"/>
  <c r="G74" i="7" s="1"/>
  <c r="A75" i="7"/>
  <c r="G75" i="7" s="1"/>
  <c r="A76" i="7"/>
  <c r="G76" i="7" s="1"/>
  <c r="A77" i="7"/>
  <c r="G77" i="7" s="1"/>
  <c r="A78" i="7"/>
  <c r="G78" i="7" s="1"/>
  <c r="A79" i="7"/>
  <c r="G79" i="7" s="1"/>
  <c r="A80" i="7"/>
  <c r="G80" i="7" s="1"/>
  <c r="A81" i="7"/>
  <c r="G81" i="7" s="1"/>
  <c r="A82" i="7"/>
  <c r="G82" i="7" s="1"/>
  <c r="A83" i="7"/>
  <c r="G83" i="7" s="1"/>
  <c r="A84" i="7"/>
  <c r="G84" i="7" s="1"/>
  <c r="A63" i="7"/>
  <c r="C116" i="7" l="1"/>
  <c r="C98" i="7"/>
  <c r="C86" i="7"/>
  <c r="C180" i="7"/>
  <c r="C90" i="7"/>
  <c r="C228" i="7"/>
  <c r="C274" i="7"/>
  <c r="C102" i="7"/>
  <c r="C346" i="7"/>
  <c r="G94" i="7"/>
  <c r="C110" i="7"/>
  <c r="G118" i="7"/>
  <c r="E263" i="7"/>
  <c r="C92" i="7"/>
  <c r="C104" i="7"/>
  <c r="C122" i="7"/>
  <c r="C196" i="7"/>
  <c r="C238" i="7"/>
  <c r="C286" i="7"/>
  <c r="C358" i="7"/>
  <c r="I83" i="7"/>
  <c r="G130" i="7"/>
  <c r="E323" i="7"/>
  <c r="C95" i="7"/>
  <c r="C107" i="7"/>
  <c r="C128" i="7"/>
  <c r="C198" i="7"/>
  <c r="C240" i="7"/>
  <c r="C298" i="7"/>
  <c r="G268" i="7"/>
  <c r="C84" i="7"/>
  <c r="C96" i="7"/>
  <c r="C108" i="7"/>
  <c r="C134" i="7"/>
  <c r="C214" i="7"/>
  <c r="C250" i="7"/>
  <c r="C310" i="7"/>
  <c r="C172" i="7"/>
  <c r="C216" i="7"/>
  <c r="C252" i="7"/>
  <c r="C322" i="7"/>
  <c r="G304" i="7"/>
  <c r="E143" i="7"/>
  <c r="C89" i="7"/>
  <c r="C101" i="7"/>
  <c r="C113" i="7"/>
  <c r="C178" i="7"/>
  <c r="C226" i="7"/>
  <c r="C262" i="7"/>
  <c r="C334" i="7"/>
  <c r="G106" i="7"/>
  <c r="G344" i="7"/>
  <c r="C344" i="7"/>
  <c r="G308" i="7"/>
  <c r="C308" i="7"/>
  <c r="G359" i="7"/>
  <c r="C359" i="7"/>
  <c r="G353" i="7"/>
  <c r="C353" i="7"/>
  <c r="G347" i="7"/>
  <c r="C347" i="7"/>
  <c r="G341" i="7"/>
  <c r="C341" i="7"/>
  <c r="G335" i="7"/>
  <c r="C335" i="7"/>
  <c r="G329" i="7"/>
  <c r="C329" i="7"/>
  <c r="G323" i="7"/>
  <c r="C323" i="7"/>
  <c r="G317" i="7"/>
  <c r="C317" i="7"/>
  <c r="G311" i="7"/>
  <c r="C311" i="7"/>
  <c r="G305" i="7"/>
  <c r="C305" i="7"/>
  <c r="G299" i="7"/>
  <c r="C299" i="7"/>
  <c r="G293" i="7"/>
  <c r="C293" i="7"/>
  <c r="G287" i="7"/>
  <c r="C287" i="7"/>
  <c r="G281" i="7"/>
  <c r="C281" i="7"/>
  <c r="G275" i="7"/>
  <c r="C275" i="7"/>
  <c r="G269" i="7"/>
  <c r="C269" i="7"/>
  <c r="G263" i="7"/>
  <c r="C263" i="7"/>
  <c r="G257" i="7"/>
  <c r="C257" i="7"/>
  <c r="G251" i="7"/>
  <c r="C251" i="7"/>
  <c r="G245" i="7"/>
  <c r="C245" i="7"/>
  <c r="G239" i="7"/>
  <c r="C239" i="7"/>
  <c r="G233" i="7"/>
  <c r="C233" i="7"/>
  <c r="G227" i="7"/>
  <c r="C227" i="7"/>
  <c r="G221" i="7"/>
  <c r="C221" i="7"/>
  <c r="G215" i="7"/>
  <c r="C215" i="7"/>
  <c r="G209" i="7"/>
  <c r="C209" i="7"/>
  <c r="G203" i="7"/>
  <c r="C203" i="7"/>
  <c r="G197" i="7"/>
  <c r="C197" i="7"/>
  <c r="G191" i="7"/>
  <c r="C191" i="7"/>
  <c r="G185" i="7"/>
  <c r="C185" i="7"/>
  <c r="G179" i="7"/>
  <c r="C179" i="7"/>
  <c r="G173" i="7"/>
  <c r="C173" i="7"/>
  <c r="G167" i="7"/>
  <c r="C167" i="7"/>
  <c r="E103" i="7"/>
  <c r="E223" i="7"/>
  <c r="E343" i="7"/>
  <c r="C88" i="7"/>
  <c r="C100" i="7"/>
  <c r="C112" i="7"/>
  <c r="C124" i="7"/>
  <c r="C136" i="7"/>
  <c r="C142" i="7"/>
  <c r="C148" i="7"/>
  <c r="C154" i="7"/>
  <c r="C160" i="7"/>
  <c r="C166" i="7"/>
  <c r="C174" i="7"/>
  <c r="C192" i="7"/>
  <c r="C201" i="7"/>
  <c r="C210" i="7"/>
  <c r="C220" i="7"/>
  <c r="C232" i="7"/>
  <c r="C244" i="7"/>
  <c r="C256" i="7"/>
  <c r="C280" i="7"/>
  <c r="C292" i="7"/>
  <c r="C316" i="7"/>
  <c r="C328" i="7"/>
  <c r="C340" i="7"/>
  <c r="C352" i="7"/>
  <c r="I143" i="7"/>
  <c r="G184" i="7"/>
  <c r="G208" i="7"/>
  <c r="G350" i="7"/>
  <c r="C350" i="7"/>
  <c r="G320" i="7"/>
  <c r="C320" i="7"/>
  <c r="C83" i="7"/>
  <c r="C119" i="7"/>
  <c r="C125" i="7"/>
  <c r="C131" i="7"/>
  <c r="C137" i="7"/>
  <c r="C143" i="7"/>
  <c r="C149" i="7"/>
  <c r="C155" i="7"/>
  <c r="C161" i="7"/>
  <c r="C168" i="7"/>
  <c r="C175" i="7"/>
  <c r="C193" i="7"/>
  <c r="C202" i="7"/>
  <c r="C211" i="7"/>
  <c r="C222" i="7"/>
  <c r="C234" i="7"/>
  <c r="C246" i="7"/>
  <c r="C258" i="7"/>
  <c r="C270" i="7"/>
  <c r="C282" i="7"/>
  <c r="C294" i="7"/>
  <c r="C306" i="7"/>
  <c r="C318" i="7"/>
  <c r="C330" i="7"/>
  <c r="C342" i="7"/>
  <c r="C354" i="7"/>
  <c r="I203" i="7"/>
  <c r="G91" i="7"/>
  <c r="G103" i="7"/>
  <c r="G115" i="7"/>
  <c r="G127" i="7"/>
  <c r="G139" i="7"/>
  <c r="G151" i="7"/>
  <c r="G163" i="7"/>
  <c r="G187" i="7"/>
  <c r="G199" i="7"/>
  <c r="G223" i="7"/>
  <c r="G235" i="7"/>
  <c r="G247" i="7"/>
  <c r="G259" i="7"/>
  <c r="G277" i="7"/>
  <c r="G295" i="7"/>
  <c r="G313" i="7"/>
  <c r="G331" i="7"/>
  <c r="G349" i="7"/>
  <c r="G243" i="7"/>
  <c r="I243" i="7"/>
  <c r="I183" i="7"/>
  <c r="G183" i="7"/>
  <c r="G123" i="7"/>
  <c r="I123" i="7"/>
  <c r="C114" i="7"/>
  <c r="C120" i="7"/>
  <c r="C126" i="7"/>
  <c r="C132" i="7"/>
  <c r="C138" i="7"/>
  <c r="C144" i="7"/>
  <c r="C150" i="7"/>
  <c r="C156" i="7"/>
  <c r="C162" i="7"/>
  <c r="C169" i="7"/>
  <c r="C177" i="7"/>
  <c r="C186" i="7"/>
  <c r="C195" i="7"/>
  <c r="C204" i="7"/>
  <c r="C213" i="7"/>
  <c r="C225" i="7"/>
  <c r="C237" i="7"/>
  <c r="C249" i="7"/>
  <c r="C261" i="7"/>
  <c r="C273" i="7"/>
  <c r="C285" i="7"/>
  <c r="C297" i="7"/>
  <c r="C309" i="7"/>
  <c r="C321" i="7"/>
  <c r="C333" i="7"/>
  <c r="C345" i="7"/>
  <c r="C357" i="7"/>
  <c r="I223" i="7"/>
  <c r="G140" i="7"/>
  <c r="G152" i="7"/>
  <c r="G164" i="7"/>
  <c r="G176" i="7"/>
  <c r="G188" i="7"/>
  <c r="G200" i="7"/>
  <c r="G212" i="7"/>
  <c r="G224" i="7"/>
  <c r="G236" i="7"/>
  <c r="G248" i="7"/>
  <c r="I303" i="7"/>
  <c r="G303" i="7"/>
  <c r="G362" i="7"/>
  <c r="C362" i="7"/>
  <c r="G326" i="7"/>
  <c r="C326" i="7"/>
  <c r="G302" i="7"/>
  <c r="C302" i="7"/>
  <c r="G296" i="7"/>
  <c r="C296" i="7"/>
  <c r="G290" i="7"/>
  <c r="C290" i="7"/>
  <c r="G284" i="7"/>
  <c r="C284" i="7"/>
  <c r="G278" i="7"/>
  <c r="C278" i="7"/>
  <c r="G272" i="7"/>
  <c r="C272" i="7"/>
  <c r="G266" i="7"/>
  <c r="C266" i="7"/>
  <c r="G260" i="7"/>
  <c r="C260" i="7"/>
  <c r="E163" i="7"/>
  <c r="E283" i="7"/>
  <c r="C85" i="7"/>
  <c r="C97" i="7"/>
  <c r="C103" i="7"/>
  <c r="C109" i="7"/>
  <c r="C121" i="7"/>
  <c r="C133" i="7"/>
  <c r="C145" i="7"/>
  <c r="C157" i="7"/>
  <c r="C163" i="7"/>
  <c r="C170" i="7"/>
  <c r="C205" i="7"/>
  <c r="G190" i="7"/>
  <c r="G265" i="7"/>
  <c r="G301" i="7"/>
  <c r="G319" i="7"/>
  <c r="G337" i="7"/>
  <c r="G355" i="7"/>
  <c r="G356" i="7"/>
  <c r="C356" i="7"/>
  <c r="G332" i="7"/>
  <c r="C332" i="7"/>
  <c r="E183" i="7"/>
  <c r="E303" i="7"/>
  <c r="C146" i="7"/>
  <c r="C158" i="7"/>
  <c r="C171" i="7"/>
  <c r="C189" i="7"/>
  <c r="C207" i="7"/>
  <c r="C264" i="7"/>
  <c r="C276" i="7"/>
  <c r="C288" i="7"/>
  <c r="C300" i="7"/>
  <c r="C312" i="7"/>
  <c r="C324" i="7"/>
  <c r="C336" i="7"/>
  <c r="C348" i="7"/>
  <c r="C360" i="7"/>
  <c r="G181" i="7"/>
  <c r="G217" i="7"/>
  <c r="G229" i="7"/>
  <c r="G241" i="7"/>
  <c r="G253" i="7"/>
  <c r="G338" i="7"/>
  <c r="C338" i="7"/>
  <c r="G314" i="7"/>
  <c r="C314" i="7"/>
  <c r="I283" i="7"/>
  <c r="C283" i="7"/>
  <c r="I63" i="7"/>
  <c r="G63" i="7"/>
  <c r="E83" i="7"/>
  <c r="C87" i="7"/>
  <c r="C93" i="7"/>
  <c r="C99" i="7"/>
  <c r="C105" i="7"/>
  <c r="C111" i="7"/>
  <c r="C117" i="7"/>
  <c r="C123" i="7"/>
  <c r="C129" i="7"/>
  <c r="C135" i="7"/>
  <c r="C141" i="7"/>
  <c r="C147" i="7"/>
  <c r="C153" i="7"/>
  <c r="C159" i="7"/>
  <c r="C165" i="7"/>
  <c r="C219" i="7"/>
  <c r="C231" i="7"/>
  <c r="C243" i="7"/>
  <c r="C255" i="7"/>
  <c r="C267" i="7"/>
  <c r="C279" i="7"/>
  <c r="C291" i="7"/>
  <c r="C303" i="7"/>
  <c r="C315" i="7"/>
  <c r="C327" i="7"/>
  <c r="C339" i="7"/>
  <c r="C351" i="7"/>
  <c r="I343" i="7"/>
  <c r="G182" i="7"/>
  <c r="G194" i="7"/>
  <c r="G206" i="7"/>
  <c r="G218" i="7"/>
  <c r="G230" i="7"/>
  <c r="G242" i="7"/>
  <c r="G254" i="7"/>
  <c r="G271" i="7"/>
  <c r="G289" i="7"/>
  <c r="G307" i="7"/>
  <c r="G325" i="7"/>
  <c r="G343" i="7"/>
  <c r="G361" i="7"/>
  <c r="F62" i="7"/>
  <c r="E33" i="42"/>
  <c r="E28" i="42"/>
  <c r="E23" i="42"/>
  <c r="E18" i="42"/>
  <c r="E13" i="42"/>
  <c r="E8" i="42"/>
  <c r="E6" i="42"/>
  <c r="E33" i="43"/>
  <c r="E28" i="43"/>
  <c r="E23" i="43"/>
  <c r="E18" i="43"/>
  <c r="E13" i="43"/>
  <c r="E8" i="43"/>
  <c r="E6" i="43"/>
  <c r="B15" i="1"/>
  <c r="E2" i="2"/>
  <c r="I3" i="46" a="1"/>
  <c r="I3" i="46" s="1"/>
  <c r="F21" i="46"/>
  <c r="E21" i="46" s="1"/>
  <c r="F20" i="46"/>
  <c r="E20" i="46" s="1"/>
  <c r="F19" i="46"/>
  <c r="E19" i="46" s="1"/>
  <c r="F18" i="46"/>
  <c r="E18" i="46" s="1"/>
  <c r="F17" i="46"/>
  <c r="E17" i="46" s="1"/>
  <c r="F16" i="46"/>
  <c r="E16" i="46" s="1"/>
  <c r="F15" i="46"/>
  <c r="E15" i="46" s="1"/>
  <c r="F14" i="46"/>
  <c r="F13" i="46"/>
  <c r="F12" i="46"/>
  <c r="E12" i="46" s="1"/>
  <c r="F11" i="46"/>
  <c r="E11" i="46" s="1"/>
  <c r="F10" i="46"/>
  <c r="E10" i="46" s="1"/>
  <c r="F9" i="46"/>
  <c r="E9" i="46" s="1"/>
  <c r="F8" i="46"/>
  <c r="E8" i="46" s="1"/>
  <c r="F7" i="46"/>
  <c r="E7" i="46" s="1"/>
  <c r="F6" i="46"/>
  <c r="E6" i="46" s="1"/>
  <c r="F5" i="46"/>
  <c r="E5" i="46" s="1"/>
  <c r="F4" i="46"/>
  <c r="E4" i="46" s="1"/>
  <c r="F3" i="46"/>
  <c r="E3" i="46" s="1"/>
  <c r="F2" i="46"/>
  <c r="E2" i="46" s="1"/>
  <c r="B3" i="46"/>
  <c r="B4" i="46"/>
  <c r="B5" i="46"/>
  <c r="B6" i="46"/>
  <c r="B7" i="46"/>
  <c r="B8" i="46"/>
  <c r="B9" i="46"/>
  <c r="B10" i="46"/>
  <c r="B11" i="46"/>
  <c r="B12" i="46"/>
  <c r="B13" i="46"/>
  <c r="A13" i="46" s="1"/>
  <c r="B14" i="46"/>
  <c r="B15" i="46"/>
  <c r="A15" i="46" s="1"/>
  <c r="B16" i="46"/>
  <c r="A16" i="46" s="1"/>
  <c r="B17" i="46"/>
  <c r="A17" i="46" s="1"/>
  <c r="B18" i="46"/>
  <c r="A18" i="46" s="1"/>
  <c r="B19" i="46"/>
  <c r="A19" i="46" s="1"/>
  <c r="B20" i="46"/>
  <c r="A20" i="46" s="1"/>
  <c r="B21" i="46"/>
  <c r="B2" i="46"/>
  <c r="A2" i="46" s="1"/>
  <c r="C2" i="46" s="1"/>
  <c r="A2" i="35"/>
  <c r="F44" i="43"/>
  <c r="F44" i="42"/>
  <c r="O2" i="35" l="1"/>
  <c r="H63" i="7"/>
  <c r="F63" i="7" s="1"/>
  <c r="E13" i="46"/>
  <c r="E14" i="46" s="1"/>
  <c r="A3" i="46"/>
  <c r="B3" i="42"/>
  <c r="B3" i="43"/>
  <c r="A3" i="35"/>
  <c r="O3" i="35" s="1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298" i="7"/>
  <c r="B299" i="7"/>
  <c r="B300" i="7"/>
  <c r="B301" i="7"/>
  <c r="B302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24" i="7"/>
  <c r="B225" i="7"/>
  <c r="B226" i="7"/>
  <c r="B227" i="7"/>
  <c r="B228" i="7"/>
  <c r="B229" i="7"/>
  <c r="B230" i="7"/>
  <c r="B231" i="7"/>
  <c r="B232" i="7"/>
  <c r="B238" i="7"/>
  <c r="B239" i="7"/>
  <c r="B240" i="7"/>
  <c r="B241" i="7"/>
  <c r="B242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42" i="7"/>
  <c r="B141" i="7"/>
  <c r="B140" i="7"/>
  <c r="B139" i="7"/>
  <c r="B138" i="7"/>
  <c r="B137" i="7"/>
  <c r="B136" i="7"/>
  <c r="B135" i="7"/>
  <c r="B133" i="7"/>
  <c r="B132" i="7"/>
  <c r="B131" i="7"/>
  <c r="B130" i="7"/>
  <c r="B129" i="7"/>
  <c r="B128" i="7"/>
  <c r="B121" i="7"/>
  <c r="B120" i="7"/>
  <c r="B119" i="7"/>
  <c r="B118" i="7"/>
  <c r="B117" i="7"/>
  <c r="B116" i="7"/>
  <c r="G1" i="7"/>
  <c r="E2" i="7"/>
  <c r="B26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A26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A51" i="7"/>
  <c r="E27" i="7"/>
  <c r="F27" i="7"/>
  <c r="G27" i="7"/>
  <c r="H27" i="7"/>
  <c r="I27" i="7"/>
  <c r="J27" i="7"/>
  <c r="K27" i="7"/>
  <c r="L27" i="7"/>
  <c r="M27" i="7"/>
  <c r="N27" i="7"/>
  <c r="O27" i="7"/>
  <c r="B27" i="7"/>
  <c r="C27" i="7"/>
  <c r="D27" i="7"/>
  <c r="A27" i="7"/>
  <c r="G52" i="7"/>
  <c r="B46" i="43"/>
  <c r="B46" i="42" s="1"/>
  <c r="G26" i="1"/>
  <c r="G26" i="38" s="1"/>
  <c r="D26" i="1"/>
  <c r="D26" i="38" s="1"/>
  <c r="B26" i="1"/>
  <c r="B26" i="38" s="1"/>
  <c r="A2" i="2"/>
  <c r="A1" i="43"/>
  <c r="A1" i="42"/>
  <c r="B29" i="7" l="1"/>
  <c r="F64" i="7"/>
  <c r="F65" i="7" s="1"/>
  <c r="G18" i="46"/>
  <c r="G13" i="46"/>
  <c r="G8" i="46"/>
  <c r="G11" i="46"/>
  <c r="G21" i="46"/>
  <c r="G16" i="46"/>
  <c r="G4" i="46"/>
  <c r="G6" i="46"/>
  <c r="G9" i="46"/>
  <c r="G17" i="46"/>
  <c r="G14" i="46"/>
  <c r="G12" i="46"/>
  <c r="A4" i="46"/>
  <c r="A5" i="46" s="1"/>
  <c r="C3" i="46"/>
  <c r="G15" i="46"/>
  <c r="G5" i="46"/>
  <c r="G10" i="46"/>
  <c r="G19" i="46"/>
  <c r="G7" i="46"/>
  <c r="G20" i="46"/>
  <c r="G3" i="46"/>
  <c r="G2" i="46"/>
  <c r="D3" i="42"/>
  <c r="B4" i="7"/>
  <c r="D3" i="43"/>
  <c r="D33" i="43"/>
  <c r="D28" i="43"/>
  <c r="D23" i="43"/>
  <c r="D18" i="43"/>
  <c r="D13" i="43"/>
  <c r="D13" i="42"/>
  <c r="D18" i="42"/>
  <c r="D23" i="42"/>
  <c r="D28" i="42"/>
  <c r="D33" i="42"/>
  <c r="J36" i="43"/>
  <c r="L36" i="43" s="1"/>
  <c r="J34" i="43"/>
  <c r="L34" i="43" s="1"/>
  <c r="J32" i="43"/>
  <c r="L32" i="43" s="1"/>
  <c r="J30" i="43"/>
  <c r="L30" i="43" s="1"/>
  <c r="L37" i="43"/>
  <c r="J28" i="43"/>
  <c r="L28" i="43" s="1"/>
  <c r="J26" i="43"/>
  <c r="J24" i="43"/>
  <c r="J22" i="43"/>
  <c r="J20" i="43"/>
  <c r="J18" i="43"/>
  <c r="J16" i="43"/>
  <c r="J14" i="43"/>
  <c r="J12" i="43"/>
  <c r="J10" i="43"/>
  <c r="J8" i="43"/>
  <c r="D8" i="43"/>
  <c r="H7" i="43"/>
  <c r="J36" i="42"/>
  <c r="L36" i="42" s="1"/>
  <c r="J34" i="42"/>
  <c r="L34" i="42" s="1"/>
  <c r="J32" i="42"/>
  <c r="L32" i="42" s="1"/>
  <c r="J30" i="42"/>
  <c r="L30" i="42" s="1"/>
  <c r="J28" i="42"/>
  <c r="L28" i="42" s="1"/>
  <c r="J26" i="42"/>
  <c r="J24" i="42"/>
  <c r="J22" i="42"/>
  <c r="J20" i="42"/>
  <c r="J18" i="42"/>
  <c r="J16" i="42"/>
  <c r="J14" i="42"/>
  <c r="J12" i="42"/>
  <c r="J10" i="42"/>
  <c r="J8" i="42"/>
  <c r="D8" i="42"/>
  <c r="A6" i="46" l="1"/>
  <c r="A7" i="46" s="1"/>
  <c r="A8" i="46" s="1"/>
  <c r="A9" i="46" s="1"/>
  <c r="F66" i="7"/>
  <c r="C4" i="46"/>
  <c r="G1" i="46"/>
  <c r="A10" i="46"/>
  <c r="D38" i="43"/>
  <c r="D7" i="42" s="1"/>
  <c r="B38" i="43"/>
  <c r="B7" i="42" s="1"/>
  <c r="D38" i="42"/>
  <c r="H83" i="7" l="1"/>
  <c r="F83" i="7" s="1"/>
  <c r="A11" i="46"/>
  <c r="A12" i="46"/>
  <c r="A14" i="46" s="1"/>
  <c r="L20" i="42"/>
  <c r="L20" i="43"/>
  <c r="L8" i="42"/>
  <c r="L8" i="43"/>
  <c r="L24" i="43"/>
  <c r="L24" i="42"/>
  <c r="L14" i="43"/>
  <c r="L14" i="42"/>
  <c r="L18" i="43"/>
  <c r="L18" i="42"/>
  <c r="L12" i="43"/>
  <c r="L12" i="42"/>
  <c r="L22" i="42"/>
  <c r="L22" i="43"/>
  <c r="L10" i="42"/>
  <c r="L10" i="43"/>
  <c r="L26" i="43"/>
  <c r="L26" i="42"/>
  <c r="O52" i="7"/>
  <c r="N52" i="7"/>
  <c r="M52" i="7"/>
  <c r="F84" i="7" l="1"/>
  <c r="A21" i="46"/>
  <c r="C5" i="46" s="1"/>
  <c r="C38" i="42"/>
  <c r="C38" i="43"/>
  <c r="C7" i="42" s="1"/>
  <c r="B3" i="38"/>
  <c r="C9" i="46" l="1"/>
  <c r="C6" i="46"/>
  <c r="C14" i="46"/>
  <c r="C11" i="46"/>
  <c r="C10" i="46"/>
  <c r="C7" i="46"/>
  <c r="C8" i="46"/>
  <c r="C15" i="46"/>
  <c r="C21" i="46"/>
  <c r="C13" i="46"/>
  <c r="C20" i="46"/>
  <c r="C19" i="46"/>
  <c r="C18" i="46"/>
  <c r="C12" i="46"/>
  <c r="C17" i="46"/>
  <c r="C16" i="46"/>
  <c r="J13" i="38"/>
  <c r="C1" i="46" l="1"/>
  <c r="B108" i="7" l="1"/>
  <c r="B109" i="7" l="1"/>
  <c r="B134" i="7"/>
  <c r="L52" i="7"/>
  <c r="K52" i="7"/>
  <c r="J52" i="7"/>
  <c r="I52" i="7"/>
  <c r="H52" i="7"/>
  <c r="F52" i="7"/>
  <c r="E52" i="7"/>
  <c r="D52" i="7"/>
  <c r="C52" i="7"/>
  <c r="B52" i="7"/>
  <c r="A52" i="7"/>
  <c r="F10" i="35" l="1"/>
  <c r="F9" i="35"/>
  <c r="F11" i="35"/>
  <c r="F14" i="35"/>
  <c r="B110" i="7"/>
  <c r="A1" i="35"/>
  <c r="B62" i="7" s="1"/>
  <c r="O1" i="35" l="1"/>
  <c r="H14" i="35"/>
  <c r="I14" i="35"/>
  <c r="I11" i="35"/>
  <c r="H11" i="35"/>
  <c r="I9" i="35"/>
  <c r="H9" i="35"/>
  <c r="I10" i="35"/>
  <c r="H10" i="35"/>
  <c r="B111" i="7"/>
  <c r="B112" i="7"/>
  <c r="B113" i="7"/>
  <c r="J13" i="1"/>
  <c r="M2" i="2"/>
  <c r="G2" i="2"/>
  <c r="L2" i="2" l="1"/>
  <c r="C17" i="38" s="1"/>
  <c r="H5" i="48"/>
  <c r="G5" i="48"/>
  <c r="C16" i="38"/>
  <c r="J9" i="35"/>
  <c r="J11" i="35"/>
  <c r="J10" i="35"/>
  <c r="J14" i="35"/>
  <c r="H2" i="2"/>
  <c r="B114" i="7"/>
  <c r="B14" i="29"/>
  <c r="B12" i="29"/>
  <c r="B8" i="29"/>
  <c r="B9" i="29"/>
  <c r="B10" i="29"/>
  <c r="C6" i="29"/>
  <c r="B7" i="29"/>
  <c r="C12" i="29"/>
  <c r="C14" i="29"/>
  <c r="B13" i="29"/>
  <c r="C7" i="29"/>
  <c r="B6" i="29"/>
  <c r="C9" i="29"/>
  <c r="C8" i="29"/>
  <c r="C11" i="29"/>
  <c r="C10" i="29"/>
  <c r="C13" i="29"/>
  <c r="B11" i="29"/>
  <c r="F18" i="43"/>
  <c r="G18" i="43" s="1"/>
  <c r="H18" i="43" s="1"/>
  <c r="F28" i="42"/>
  <c r="G28" i="42" s="1"/>
  <c r="H28" i="42" s="1"/>
  <c r="F13" i="42"/>
  <c r="G13" i="42" s="1"/>
  <c r="H13" i="42" s="1"/>
  <c r="F23" i="43"/>
  <c r="G23" i="43" s="1"/>
  <c r="H23" i="43" s="1"/>
  <c r="F8" i="42"/>
  <c r="F33" i="43"/>
  <c r="G33" i="43" s="1"/>
  <c r="H33" i="43" s="1"/>
  <c r="F33" i="42"/>
  <c r="G33" i="42" s="1"/>
  <c r="H33" i="42" s="1"/>
  <c r="F18" i="42"/>
  <c r="G18" i="42" s="1"/>
  <c r="H18" i="42" s="1"/>
  <c r="F23" i="42"/>
  <c r="G23" i="42" s="1"/>
  <c r="H23" i="42" s="1"/>
  <c r="F28" i="43"/>
  <c r="G28" i="43" s="1"/>
  <c r="H28" i="43" s="1"/>
  <c r="F13" i="43"/>
  <c r="G13" i="43" s="1"/>
  <c r="H13" i="43" s="1"/>
  <c r="L16" i="42"/>
  <c r="L38" i="42" s="1"/>
  <c r="L16" i="43"/>
  <c r="L38" i="43" s="1"/>
  <c r="L7" i="42" s="1"/>
  <c r="L15" i="38"/>
  <c r="L16" i="38" s="1" a="1"/>
  <c r="L16" i="38" s="1"/>
  <c r="L17" i="38" s="1" a="1"/>
  <c r="L17" i="38" s="1"/>
  <c r="L18" i="38" s="1" a="1"/>
  <c r="L18" i="38" s="1"/>
  <c r="L19" i="38" s="1" a="1"/>
  <c r="L19" i="38" s="1"/>
  <c r="L20" i="38" s="1" a="1"/>
  <c r="L20" i="38" s="1"/>
  <c r="L21" i="38" s="1" a="1"/>
  <c r="L21" i="38" s="1"/>
  <c r="L22" i="38" s="1" a="1"/>
  <c r="L22" i="38" s="1"/>
  <c r="L23" i="38" s="1" a="1"/>
  <c r="L23" i="38" s="1"/>
  <c r="L24" i="38" s="1" a="1"/>
  <c r="L24" i="38" s="1"/>
  <c r="L25" i="38" s="1" a="1"/>
  <c r="L25" i="38" s="1"/>
  <c r="L26" i="38" s="1" a="1"/>
  <c r="L26" i="38" s="1"/>
  <c r="L27" i="38" s="1" a="1"/>
  <c r="L27" i="38" s="1"/>
  <c r="K15" i="38"/>
  <c r="K16" i="38" s="1" a="1"/>
  <c r="K16" i="38" s="1"/>
  <c r="K17" i="38" s="1" a="1"/>
  <c r="K17" i="38" s="1"/>
  <c r="K18" i="38" s="1" a="1"/>
  <c r="K18" i="38" s="1"/>
  <c r="K19" i="38" s="1" a="1"/>
  <c r="K19" i="38" s="1"/>
  <c r="K20" i="38" s="1" a="1"/>
  <c r="K20" i="38" s="1"/>
  <c r="K21" i="38" s="1" a="1"/>
  <c r="K21" i="38" s="1"/>
  <c r="K22" i="38" s="1" a="1"/>
  <c r="K22" i="38" s="1"/>
  <c r="K23" i="38" s="1" a="1"/>
  <c r="K23" i="38" s="1"/>
  <c r="K24" i="38" s="1" a="1"/>
  <c r="K24" i="38" s="1"/>
  <c r="K25" i="38" s="1" a="1"/>
  <c r="K25" i="38" s="1"/>
  <c r="K26" i="38" s="1" a="1"/>
  <c r="K26" i="38" s="1"/>
  <c r="K27" i="38" s="1" a="1"/>
  <c r="K27" i="38" s="1"/>
  <c r="K28" i="38" s="1" a="1"/>
  <c r="K28" i="38" s="1"/>
  <c r="K29" i="38" s="1" a="1"/>
  <c r="K29" i="38" s="1"/>
  <c r="K30" i="38" s="1" a="1"/>
  <c r="K30" i="38" s="1"/>
  <c r="K31" i="38" s="1" a="1"/>
  <c r="K31" i="38" s="1"/>
  <c r="K32" i="38" s="1" a="1"/>
  <c r="K32" i="38" s="1"/>
  <c r="C19" i="38"/>
  <c r="C18" i="38"/>
  <c r="K15" i="1"/>
  <c r="L15" i="1"/>
  <c r="C16" i="1" l="1"/>
  <c r="C17" i="1"/>
  <c r="I5" i="48"/>
  <c r="B122" i="7"/>
  <c r="B115" i="7"/>
  <c r="D7" i="29"/>
  <c r="E7" i="29"/>
  <c r="D10" i="29"/>
  <c r="E10" i="29"/>
  <c r="E6" i="29"/>
  <c r="D6" i="29"/>
  <c r="D9" i="29"/>
  <c r="E9" i="29"/>
  <c r="E8" i="29"/>
  <c r="D8" i="29"/>
  <c r="E11" i="29"/>
  <c r="D11" i="29"/>
  <c r="D13" i="29"/>
  <c r="E13" i="29"/>
  <c r="D12" i="29"/>
  <c r="E12" i="29"/>
  <c r="D14" i="29"/>
  <c r="E14" i="29"/>
  <c r="E38" i="43"/>
  <c r="E7" i="42" s="1"/>
  <c r="F8" i="43"/>
  <c r="G8" i="43" s="1"/>
  <c r="E38" i="42"/>
  <c r="F38" i="42"/>
  <c r="G8" i="42"/>
  <c r="D21" i="38"/>
  <c r="L28" i="38" a="1"/>
  <c r="L28" i="38" s="1"/>
  <c r="B21" i="38"/>
  <c r="H17" i="38"/>
  <c r="H16" i="38"/>
  <c r="E16" i="38"/>
  <c r="E17" i="38"/>
  <c r="D6" i="38"/>
  <c r="K33" i="38" a="1"/>
  <c r="K33" i="38" s="1"/>
  <c r="B6" i="38"/>
  <c r="B20" i="38"/>
  <c r="D20" i="38"/>
  <c r="A2" i="1"/>
  <c r="L16" i="1" a="1"/>
  <c r="L16" i="1" s="1"/>
  <c r="K16" i="1" a="1"/>
  <c r="K16" i="1" s="1"/>
  <c r="K17" i="1" l="1" a="1"/>
  <c r="K17" i="1" s="1"/>
  <c r="K18" i="1" s="1" a="1"/>
  <c r="K18" i="1" s="1"/>
  <c r="K19" i="1" s="1" a="1"/>
  <c r="K19" i="1" s="1"/>
  <c r="K20" i="1" s="1" a="1"/>
  <c r="K20" i="1" s="1"/>
  <c r="F38" i="43"/>
  <c r="F7" i="42" s="1"/>
  <c r="H8" i="43"/>
  <c r="H38" i="43" s="1"/>
  <c r="M39" i="43" s="1"/>
  <c r="G38" i="43"/>
  <c r="G7" i="42" s="1"/>
  <c r="H8" i="42"/>
  <c r="H38" i="42" s="1"/>
  <c r="G38" i="42"/>
  <c r="L29" i="38" a="1"/>
  <c r="L29" i="38" s="1"/>
  <c r="L30" i="38" s="1" a="1"/>
  <c r="L30" i="38" s="1"/>
  <c r="L31" i="38" s="1" a="1"/>
  <c r="L31" i="38" s="1"/>
  <c r="L32" i="38" s="1" a="1"/>
  <c r="L32" i="38" s="1"/>
  <c r="L33" i="38" s="1" a="1"/>
  <c r="L33" i="38" s="1"/>
  <c r="L34" i="38" s="1" a="1"/>
  <c r="L34" i="38" s="1"/>
  <c r="L35" i="38" s="1" a="1"/>
  <c r="L35" i="38" s="1"/>
  <c r="L36" i="38" s="1" a="1"/>
  <c r="L36" i="38" s="1"/>
  <c r="D22" i="38"/>
  <c r="B22" i="38"/>
  <c r="K34" i="38" a="1"/>
  <c r="K34" i="38" s="1"/>
  <c r="B7" i="38"/>
  <c r="D7" i="38"/>
  <c r="E18" i="38"/>
  <c r="E19" i="38"/>
  <c r="L17" i="1" a="1"/>
  <c r="L17" i="1" s="1"/>
  <c r="D21" i="1" s="1"/>
  <c r="D20" i="1"/>
  <c r="B20" i="1"/>
  <c r="D6" i="1"/>
  <c r="B6" i="1"/>
  <c r="K21" i="1" l="1" a="1"/>
  <c r="K21" i="1" s="1"/>
  <c r="B11" i="1" s="1"/>
  <c r="D10" i="1"/>
  <c r="H7" i="42"/>
  <c r="F24" i="38"/>
  <c r="H24" i="38"/>
  <c r="H23" i="38"/>
  <c r="F23" i="38"/>
  <c r="H22" i="38"/>
  <c r="F22" i="38"/>
  <c r="F21" i="38"/>
  <c r="H21" i="38"/>
  <c r="F20" i="38"/>
  <c r="H20" i="38"/>
  <c r="D25" i="38"/>
  <c r="B25" i="38"/>
  <c r="D24" i="38"/>
  <c r="B24" i="38"/>
  <c r="B23" i="38"/>
  <c r="D23" i="38"/>
  <c r="K35" i="38" a="1"/>
  <c r="K35" i="38" s="1"/>
  <c r="D8" i="38"/>
  <c r="B8" i="38"/>
  <c r="L18" i="1" a="1"/>
  <c r="L18" i="1" s="1"/>
  <c r="D22" i="1" s="1"/>
  <c r="B21" i="1"/>
  <c r="D7" i="1"/>
  <c r="B7" i="1"/>
  <c r="B8" i="1"/>
  <c r="D8" i="1"/>
  <c r="K22" i="1" l="1" a="1"/>
  <c r="K22" i="1" s="1"/>
  <c r="K23" i="1" s="1" a="1"/>
  <c r="K23" i="1" s="1"/>
  <c r="K24" i="1" s="1" a="1"/>
  <c r="K24" i="1" s="1"/>
  <c r="K25" i="1" s="1" a="1"/>
  <c r="K25" i="1" s="1"/>
  <c r="K26" i="1" s="1" a="1"/>
  <c r="K26" i="1" s="1"/>
  <c r="K27" i="1" s="1" a="1"/>
  <c r="K27" i="1" s="1"/>
  <c r="K28" i="1" s="1" a="1"/>
  <c r="K28" i="1" s="1"/>
  <c r="K29" i="1" s="1" a="1"/>
  <c r="K29" i="1" s="1"/>
  <c r="K30" i="1" s="1" a="1"/>
  <c r="K30" i="1" s="1"/>
  <c r="K31" i="1" s="1" a="1"/>
  <c r="K31" i="1" s="1"/>
  <c r="K32" i="1" s="1" a="1"/>
  <c r="K32" i="1" s="1"/>
  <c r="H13" i="1" s="1"/>
  <c r="K36" i="38" a="1"/>
  <c r="K36" i="38" s="1"/>
  <c r="B9" i="38"/>
  <c r="D9" i="38"/>
  <c r="K33" i="1" a="1"/>
  <c r="K33" i="1" s="1"/>
  <c r="K34" i="1" s="1" a="1"/>
  <c r="K34" i="1" s="1"/>
  <c r="K35" i="1" s="1" a="1"/>
  <c r="K35" i="1" s="1"/>
  <c r="K36" i="1" s="1" a="1"/>
  <c r="K36" i="1" s="1"/>
  <c r="K37" i="1" s="1" a="1"/>
  <c r="K37" i="1" s="1"/>
  <c r="K38" i="1" s="1" a="1"/>
  <c r="K38" i="1" s="1"/>
  <c r="K39" i="1" s="1" a="1"/>
  <c r="K39" i="1" s="1"/>
  <c r="K40" i="1" s="1" a="1"/>
  <c r="K40" i="1" s="1"/>
  <c r="K41" i="1" s="1" a="1"/>
  <c r="K41" i="1" s="1"/>
  <c r="K42" i="1" s="1" a="1"/>
  <c r="K42" i="1" s="1"/>
  <c r="K43" i="1" s="1" a="1"/>
  <c r="K43" i="1" s="1"/>
  <c r="K44" i="1" s="1" a="1"/>
  <c r="K44" i="1" s="1"/>
  <c r="K45" i="1" s="1" a="1"/>
  <c r="K45" i="1" s="1"/>
  <c r="K46" i="1" s="1" a="1"/>
  <c r="K46" i="1" s="1"/>
  <c r="K47" i="1" s="1" a="1"/>
  <c r="K47" i="1" s="1"/>
  <c r="K48" i="1" s="1" a="1"/>
  <c r="K48" i="1" s="1"/>
  <c r="B22" i="1"/>
  <c r="L19" i="1" a="1"/>
  <c r="L19" i="1" s="1"/>
  <c r="D23" i="1" s="1"/>
  <c r="B9" i="1"/>
  <c r="D9" i="1"/>
  <c r="F13" i="1" l="1"/>
  <c r="K37" i="38" a="1"/>
  <c r="K37" i="38" s="1"/>
  <c r="D10" i="38"/>
  <c r="B10" i="38"/>
  <c r="L20" i="1" a="1"/>
  <c r="L20" i="1" s="1"/>
  <c r="D24" i="1" s="1"/>
  <c r="B23" i="1"/>
  <c r="D11" i="1"/>
  <c r="B10" i="1"/>
  <c r="B165" i="7" l="1"/>
  <c r="K38" i="38" a="1"/>
  <c r="K38" i="38" s="1"/>
  <c r="D11" i="38"/>
  <c r="B11" i="38"/>
  <c r="B24" i="1"/>
  <c r="L21" i="1" a="1"/>
  <c r="L21" i="1" s="1"/>
  <c r="D25" i="1" s="1"/>
  <c r="B12" i="1"/>
  <c r="D12" i="1"/>
  <c r="B145" i="7" l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K39" i="38" a="1"/>
  <c r="K39" i="38" s="1"/>
  <c r="D12" i="38"/>
  <c r="B12" i="38"/>
  <c r="L22" i="1" a="1"/>
  <c r="L22" i="1" s="1"/>
  <c r="H20" i="1" s="1"/>
  <c r="B25" i="1"/>
  <c r="D13" i="1"/>
  <c r="B13" i="1"/>
  <c r="K40" i="38" l="1" a="1"/>
  <c r="K40" i="38" s="1"/>
  <c r="D13" i="38"/>
  <c r="B13" i="38"/>
  <c r="F20" i="1"/>
  <c r="L23" i="1" a="1"/>
  <c r="L23" i="1" s="1"/>
  <c r="H21" i="1" s="1"/>
  <c r="D14" i="1"/>
  <c r="B14" i="1"/>
  <c r="B144" i="7" l="1"/>
  <c r="K41" i="38" a="1"/>
  <c r="K41" i="38" s="1"/>
  <c r="B14" i="38"/>
  <c r="D14" i="38"/>
  <c r="F21" i="1"/>
  <c r="L24" i="1" a="1"/>
  <c r="L24" i="1" s="1"/>
  <c r="H22" i="1" s="1"/>
  <c r="H6" i="1"/>
  <c r="F6" i="1"/>
  <c r="D163" i="7" l="1"/>
  <c r="B163" i="7" s="1"/>
  <c r="K42" i="38" a="1"/>
  <c r="K42" i="38" s="1"/>
  <c r="F6" i="38"/>
  <c r="H6" i="38"/>
  <c r="F22" i="1"/>
  <c r="L25" i="1" a="1"/>
  <c r="L25" i="1" s="1"/>
  <c r="F23" i="1" s="1"/>
  <c r="F7" i="1"/>
  <c r="H7" i="1"/>
  <c r="H103" i="7" l="1"/>
  <c r="F103" i="7" s="1"/>
  <c r="B164" i="7"/>
  <c r="K43" i="38" a="1"/>
  <c r="K43" i="38" s="1"/>
  <c r="F7" i="38"/>
  <c r="H7" i="38"/>
  <c r="H23" i="1"/>
  <c r="L26" i="1" a="1"/>
  <c r="L26" i="1" s="1"/>
  <c r="L27" i="1" s="1" a="1"/>
  <c r="L27" i="1" s="1"/>
  <c r="L28" i="1" s="1" a="1"/>
  <c r="L28" i="1" s="1"/>
  <c r="L29" i="1" s="1" a="1"/>
  <c r="L29" i="1" s="1"/>
  <c r="L30" i="1" s="1" a="1"/>
  <c r="L30" i="1" s="1"/>
  <c r="L31" i="1" s="1" a="1"/>
  <c r="L31" i="1" s="1"/>
  <c r="L32" i="1" s="1" a="1"/>
  <c r="L32" i="1" s="1"/>
  <c r="L33" i="1" s="1" a="1"/>
  <c r="L33" i="1" s="1"/>
  <c r="L34" i="1" s="1" a="1"/>
  <c r="L34" i="1" s="1"/>
  <c r="L35" i="1" s="1" a="1"/>
  <c r="L35" i="1" s="1"/>
  <c r="L36" i="1" s="1" a="1"/>
  <c r="L36" i="1" s="1"/>
  <c r="F8" i="1"/>
  <c r="H8" i="1"/>
  <c r="F17" i="35" l="1"/>
  <c r="F104" i="7"/>
  <c r="F105" i="7" s="1"/>
  <c r="D183" i="7"/>
  <c r="B183" i="7" s="1"/>
  <c r="K44" i="38" a="1"/>
  <c r="K44" i="38" s="1"/>
  <c r="H8" i="38"/>
  <c r="F8" i="38"/>
  <c r="F24" i="1"/>
  <c r="H24" i="1"/>
  <c r="H25" i="1" s="1"/>
  <c r="H9" i="1"/>
  <c r="F9" i="1"/>
  <c r="I17" i="35" l="1"/>
  <c r="H17" i="35"/>
  <c r="F106" i="7"/>
  <c r="D203" i="7"/>
  <c r="B203" i="7" s="1"/>
  <c r="K45" i="38" a="1"/>
  <c r="K45" i="38" s="1"/>
  <c r="H9" i="38"/>
  <c r="F9" i="38"/>
  <c r="F10" i="1"/>
  <c r="H10" i="1"/>
  <c r="J17" i="35" l="1"/>
  <c r="F107" i="7"/>
  <c r="F108" i="7" s="1"/>
  <c r="B204" i="7"/>
  <c r="B205" i="7" s="1"/>
  <c r="K46" i="38" a="1"/>
  <c r="K46" i="38" s="1"/>
  <c r="F10" i="38"/>
  <c r="H10" i="38"/>
  <c r="F11" i="1"/>
  <c r="H11" i="1"/>
  <c r="D223" i="7" l="1"/>
  <c r="B223" i="7" s="1"/>
  <c r="K47" i="38" a="1"/>
  <c r="K47" i="38" s="1"/>
  <c r="F11" i="38"/>
  <c r="H11" i="38"/>
  <c r="F12" i="1"/>
  <c r="H12" i="1"/>
  <c r="D243" i="7" l="1"/>
  <c r="B243" i="7" s="1"/>
  <c r="B244" i="7" s="1"/>
  <c r="K48" i="38" a="1"/>
  <c r="K48" i="38" s="1"/>
  <c r="F12" i="38"/>
  <c r="H12" i="38"/>
  <c r="B245" i="7" l="1"/>
  <c r="F13" i="38"/>
  <c r="H13" i="38"/>
  <c r="H14" i="1" s="1"/>
  <c r="H14" i="38" s="1"/>
  <c r="G5" i="38" s="1"/>
  <c r="B246" i="7" l="1"/>
  <c r="C5" i="38"/>
  <c r="D263" i="7" l="1"/>
  <c r="B263" i="7" s="1"/>
  <c r="B264" i="7" s="1"/>
  <c r="D283" i="7" s="1"/>
  <c r="B283" i="7" s="1"/>
  <c r="B39" i="42"/>
  <c r="C18" i="1"/>
  <c r="C5" i="29"/>
  <c r="C19" i="1"/>
  <c r="D3" i="29"/>
  <c r="B4" i="29"/>
  <c r="B5" i="29"/>
  <c r="C4" i="29"/>
  <c r="E3" i="29"/>
  <c r="C3" i="29"/>
  <c r="B3" i="29"/>
  <c r="E4" i="29" l="1"/>
  <c r="D4" i="29"/>
  <c r="H123" i="7"/>
  <c r="F123" i="7" s="1"/>
  <c r="D5" i="29"/>
  <c r="E5" i="29"/>
  <c r="F8" i="29"/>
  <c r="F12" i="29"/>
  <c r="F6" i="29"/>
  <c r="F13" i="29"/>
  <c r="F3" i="29"/>
  <c r="F9" i="29"/>
  <c r="F10" i="29"/>
  <c r="F7" i="29"/>
  <c r="F11" i="29"/>
  <c r="F14" i="29"/>
  <c r="H25" i="38"/>
  <c r="H16" i="1"/>
  <c r="H17" i="1"/>
  <c r="E16" i="1"/>
  <c r="E17" i="1"/>
  <c r="F124" i="7" l="1"/>
  <c r="F125" i="7" s="1"/>
  <c r="F126" i="7" s="1"/>
  <c r="F127" i="7" s="1"/>
  <c r="F4" i="29"/>
  <c r="B284" i="7"/>
  <c r="F5" i="29"/>
  <c r="E39" i="42"/>
  <c r="D39" i="42"/>
  <c r="L39" i="42"/>
  <c r="C39" i="42"/>
  <c r="E19" i="1"/>
  <c r="E18" i="1"/>
  <c r="H39" i="42"/>
  <c r="D303" i="7" l="1"/>
  <c r="B303" i="7" s="1"/>
  <c r="M39" i="42"/>
  <c r="I6" i="48" s="1"/>
  <c r="I7" i="48" s="1"/>
  <c r="G39" i="42"/>
  <c r="F39" i="42"/>
  <c r="G5" i="1"/>
  <c r="C5" i="1"/>
  <c r="B304" i="7" l="1"/>
  <c r="B305" i="7" l="1"/>
  <c r="B306" i="7" l="1"/>
  <c r="H143" i="7" l="1"/>
  <c r="F143" i="7" s="1"/>
  <c r="F144" i="7" s="1"/>
  <c r="F145" i="7" s="1"/>
  <c r="F146" i="7" s="1"/>
  <c r="F147" i="7" s="1"/>
  <c r="D323" i="7"/>
  <c r="B323" i="7" s="1"/>
  <c r="B324" i="7" l="1"/>
  <c r="H163" i="7"/>
  <c r="F163" i="7" s="1"/>
  <c r="F164" i="7" s="1"/>
  <c r="F165" i="7" s="1"/>
  <c r="F166" i="7" s="1"/>
  <c r="F167" i="7" s="1"/>
  <c r="F168" i="7" s="1"/>
  <c r="D343" i="7"/>
  <c r="B343" i="7" l="1"/>
  <c r="B344" i="7" l="1"/>
  <c r="B345" i="7" l="1"/>
  <c r="H183" i="7" l="1"/>
  <c r="F183" i="7" s="1"/>
  <c r="F184" i="7" s="1"/>
  <c r="F185" i="7" s="1"/>
  <c r="H203" i="7" l="1"/>
  <c r="F203" i="7" s="1"/>
  <c r="F204" i="7" s="1"/>
  <c r="F205" i="7" s="1"/>
  <c r="F206" i="7" l="1"/>
  <c r="F207" i="7" s="1"/>
  <c r="H223" i="7" s="1"/>
  <c r="F223" i="7" s="1"/>
  <c r="F224" i="7" s="1"/>
  <c r="F225" i="7" s="1"/>
  <c r="H243" i="7" l="1"/>
  <c r="F243" i="7" s="1"/>
  <c r="F244" i="7" s="1"/>
  <c r="H263" i="7" l="1"/>
  <c r="F263" i="7" s="1"/>
  <c r="F264" i="7" s="1"/>
  <c r="F265" i="7" s="1"/>
  <c r="F266" i="7" s="1"/>
  <c r="H283" i="7" l="1"/>
  <c r="F283" i="7" s="1"/>
  <c r="F284" i="7" s="1"/>
  <c r="F285" i="7" s="1"/>
  <c r="H303" i="7" l="1"/>
  <c r="F303" i="7" s="1"/>
  <c r="F304" i="7" s="1"/>
  <c r="F305" i="7" s="1"/>
  <c r="F306" i="7" s="1"/>
  <c r="F307" i="7" s="1"/>
  <c r="H323" i="7" l="1"/>
  <c r="F323" i="7" s="1"/>
  <c r="F324" i="7" s="1"/>
  <c r="F325" i="7" s="1"/>
  <c r="F326" i="7" s="1"/>
  <c r="F327" i="7" s="1"/>
  <c r="F328" i="7" s="1"/>
  <c r="F329" i="7" s="1"/>
  <c r="F330" i="7" s="1"/>
  <c r="H343" i="7" l="1"/>
  <c r="F343" i="7" s="1"/>
  <c r="F344" i="7" l="1"/>
  <c r="F345" i="7" s="1"/>
  <c r="F346" i="7" s="1"/>
  <c r="F347" i="7" s="1"/>
  <c r="F348" i="7" s="1"/>
  <c r="F24" i="35"/>
  <c r="F97" i="35"/>
  <c r="F276" i="35"/>
  <c r="F241" i="35"/>
  <c r="F22" i="35"/>
  <c r="F313" i="35"/>
  <c r="F40" i="35"/>
  <c r="F103" i="35"/>
  <c r="F304" i="35"/>
  <c r="F253" i="35"/>
  <c r="F26" i="35"/>
  <c r="F45" i="35"/>
  <c r="F115" i="35"/>
  <c r="F42" i="35"/>
  <c r="F292" i="35"/>
  <c r="F240" i="35"/>
  <c r="F210" i="35"/>
  <c r="F29" i="35"/>
  <c r="F28" i="35"/>
  <c r="F158" i="35"/>
  <c r="F131" i="35"/>
  <c r="F61" i="35"/>
  <c r="F114" i="35"/>
  <c r="F165" i="35"/>
  <c r="F159" i="35"/>
  <c r="F100" i="35"/>
  <c r="F52" i="35"/>
  <c r="F224" i="35"/>
  <c r="F282" i="35"/>
  <c r="F95" i="35"/>
  <c r="F238" i="35"/>
  <c r="F143" i="35"/>
  <c r="F260" i="35"/>
  <c r="F60" i="35"/>
  <c r="F56" i="35"/>
  <c r="F66" i="35"/>
  <c r="F74" i="35"/>
  <c r="F246" i="35"/>
  <c r="F121" i="35"/>
  <c r="F43" i="35"/>
  <c r="F44" i="35"/>
  <c r="F113" i="35"/>
  <c r="F245" i="35"/>
  <c r="F277" i="35"/>
  <c r="F190" i="35"/>
  <c r="F195" i="35"/>
  <c r="F50" i="35"/>
  <c r="F144" i="35"/>
  <c r="F78" i="35"/>
  <c r="F321" i="35"/>
  <c r="F202" i="35"/>
  <c r="F182" i="35"/>
  <c r="F73" i="35"/>
  <c r="F259" i="35"/>
  <c r="F219" i="35"/>
  <c r="F83" i="35"/>
  <c r="F300" i="35"/>
  <c r="F218" i="35"/>
  <c r="F284" i="35"/>
  <c r="F314" i="35"/>
  <c r="F148" i="35"/>
  <c r="F227" i="35"/>
  <c r="F37" i="35"/>
  <c r="F134" i="35"/>
  <c r="F77" i="35"/>
  <c r="F230" i="35"/>
  <c r="F67" i="35"/>
  <c r="F92" i="35"/>
  <c r="F252" i="35"/>
  <c r="F247" i="35"/>
  <c r="F19" i="35"/>
  <c r="F225" i="35"/>
  <c r="F139" i="35"/>
  <c r="F54" i="35"/>
  <c r="F294" i="35"/>
  <c r="F213" i="35"/>
  <c r="F110" i="35"/>
  <c r="F125" i="35"/>
  <c r="F200" i="35"/>
  <c r="F187" i="35"/>
  <c r="F181" i="35"/>
  <c r="F234" i="35"/>
  <c r="F179" i="35"/>
  <c r="F196" i="35"/>
  <c r="F162" i="35"/>
  <c r="F132" i="35"/>
  <c r="F266" i="35"/>
  <c r="F25" i="35"/>
  <c r="F107" i="35"/>
  <c r="F117" i="35"/>
  <c r="F268" i="35"/>
  <c r="F217" i="35"/>
  <c r="F154" i="35"/>
  <c r="F194" i="35"/>
  <c r="F320" i="35"/>
  <c r="F232" i="35"/>
  <c r="F278" i="35"/>
  <c r="F173" i="35"/>
  <c r="F289" i="35"/>
  <c r="F315" i="35"/>
  <c r="F111" i="35"/>
  <c r="F127" i="35"/>
  <c r="F214" i="35"/>
  <c r="F106" i="35"/>
  <c r="F305" i="35"/>
  <c r="F269" i="35"/>
  <c r="F291" i="35"/>
  <c r="F20" i="35"/>
  <c r="F31" i="35"/>
  <c r="F30" i="35"/>
  <c r="F38" i="35"/>
  <c r="F172" i="35"/>
  <c r="F160" i="35"/>
  <c r="F229" i="35"/>
  <c r="F288" i="35"/>
  <c r="F149" i="35"/>
  <c r="F91" i="35"/>
  <c r="F178" i="35"/>
  <c r="F281" i="35"/>
  <c r="F175" i="35"/>
  <c r="F283" i="35"/>
  <c r="F226" i="35"/>
  <c r="F271" i="35"/>
  <c r="F184" i="35"/>
  <c r="F53" i="35"/>
  <c r="F68" i="35"/>
  <c r="F299" i="35"/>
  <c r="F64" i="35"/>
  <c r="F87" i="35"/>
  <c r="F236" i="35"/>
  <c r="F130" i="35"/>
  <c r="F186" i="35"/>
  <c r="F204" i="35"/>
  <c r="F145" i="35"/>
  <c r="F108" i="35"/>
  <c r="F318" i="35"/>
  <c r="F296" i="35"/>
  <c r="F94" i="35"/>
  <c r="F80" i="35"/>
  <c r="F287" i="35"/>
  <c r="F96" i="35"/>
  <c r="F65" i="35"/>
  <c r="F285" i="35"/>
  <c r="F254" i="35"/>
  <c r="F104" i="35"/>
  <c r="F62" i="35"/>
  <c r="F307" i="35"/>
  <c r="F129" i="35"/>
  <c r="F322" i="35"/>
  <c r="F191" i="35"/>
  <c r="F205" i="35"/>
  <c r="F293" i="35"/>
  <c r="F116" i="35"/>
  <c r="F72" i="35"/>
  <c r="F39" i="35"/>
  <c r="F223" i="35"/>
  <c r="F41" i="35"/>
  <c r="F161" i="35"/>
  <c r="F243" i="35"/>
  <c r="F147" i="35"/>
  <c r="F251" i="35"/>
  <c r="F138" i="35"/>
  <c r="F48" i="35"/>
  <c r="F280" i="35"/>
  <c r="F112" i="35"/>
  <c r="F203" i="35"/>
  <c r="F274" i="35"/>
  <c r="F126" i="35"/>
  <c r="F63" i="35"/>
  <c r="F312" i="35"/>
  <c r="F133" i="35"/>
  <c r="F272" i="35"/>
  <c r="F177" i="35"/>
  <c r="F317" i="35"/>
  <c r="F75" i="35"/>
  <c r="F90" i="35"/>
  <c r="F156" i="35"/>
  <c r="F249" i="35"/>
  <c r="F290" i="35"/>
  <c r="F262" i="35"/>
  <c r="F157" i="35"/>
  <c r="F58" i="35"/>
  <c r="F102" i="35"/>
  <c r="F306" i="35"/>
  <c r="F242" i="35"/>
  <c r="F70" i="35"/>
  <c r="F263" i="35"/>
  <c r="F207" i="35"/>
  <c r="F137" i="35"/>
  <c r="F141" i="35"/>
  <c r="F303" i="35"/>
  <c r="F216" i="35"/>
  <c r="F235" i="35"/>
  <c r="F208" i="35"/>
  <c r="F301" i="35"/>
  <c r="F170" i="35"/>
  <c r="F163" i="35"/>
  <c r="F71" i="35"/>
  <c r="F265" i="35"/>
  <c r="F211" i="35"/>
  <c r="F212" i="35"/>
  <c r="F86" i="35"/>
  <c r="F164" i="35"/>
  <c r="F21" i="35"/>
  <c r="F215" i="35"/>
  <c r="F16" i="35"/>
  <c r="F298" i="35"/>
  <c r="F123" i="35"/>
  <c r="F135" i="35"/>
  <c r="F233" i="35"/>
  <c r="F239" i="35"/>
  <c r="F105" i="35"/>
  <c r="F255" i="35"/>
  <c r="F34" i="35"/>
  <c r="F188" i="35"/>
  <c r="F47" i="35"/>
  <c r="F192" i="35"/>
  <c r="F122" i="35"/>
  <c r="F33" i="35"/>
  <c r="F228" i="35"/>
  <c r="F98" i="35"/>
  <c r="F99" i="35"/>
  <c r="F35" i="35"/>
  <c r="F36" i="35"/>
  <c r="F279" i="35"/>
  <c r="F89" i="35"/>
  <c r="F109" i="35"/>
  <c r="F295" i="35"/>
  <c r="F69" i="35"/>
  <c r="F151" i="35"/>
  <c r="F319" i="35"/>
  <c r="F82" i="35"/>
  <c r="F183" i="35"/>
  <c r="F171" i="35"/>
  <c r="F286" i="35"/>
  <c r="F201" i="35"/>
  <c r="F118" i="35"/>
  <c r="F124" i="35"/>
  <c r="F27" i="35"/>
  <c r="F140" i="35"/>
  <c r="F206" i="35"/>
  <c r="F189" i="35"/>
  <c r="F120" i="35"/>
  <c r="F250" i="35"/>
  <c r="F46" i="35"/>
  <c r="F199" i="35"/>
  <c r="F23" i="35"/>
  <c r="F180" i="35"/>
  <c r="F197" i="35"/>
  <c r="F237" i="35"/>
  <c r="F55" i="35"/>
  <c r="F51" i="35"/>
  <c r="F257" i="35"/>
  <c r="F32" i="35"/>
  <c r="F270" i="35"/>
  <c r="F101" i="35"/>
  <c r="F18" i="35"/>
  <c r="F142" i="35"/>
  <c r="F8" i="35"/>
  <c r="F136" i="35" l="1"/>
  <c r="F15" i="35"/>
  <c r="F12" i="35"/>
  <c r="F248" i="35"/>
  <c r="I248" i="35" s="1"/>
  <c r="F220" i="35"/>
  <c r="I220" i="35" s="1"/>
  <c r="F153" i="35"/>
  <c r="J153" i="35" s="1"/>
  <c r="F169" i="35"/>
  <c r="J169" i="35" s="1"/>
  <c r="F84" i="35"/>
  <c r="H84" i="35" s="1"/>
  <c r="F146" i="35"/>
  <c r="H146" i="35" s="1"/>
  <c r="F221" i="35"/>
  <c r="J221" i="35" s="1"/>
  <c r="F311" i="35"/>
  <c r="I311" i="35" s="1"/>
  <c r="F79" i="35"/>
  <c r="J79" i="35" s="1"/>
  <c r="F275" i="35"/>
  <c r="I275" i="35" s="1"/>
  <c r="F310" i="35"/>
  <c r="H310" i="35" s="1"/>
  <c r="F261" i="35"/>
  <c r="I261" i="35" s="1"/>
  <c r="F264" i="35"/>
  <c r="J264" i="35" s="1"/>
  <c r="F309" i="35"/>
  <c r="I309" i="35" s="1"/>
  <c r="F128" i="35"/>
  <c r="J128" i="35" s="1"/>
  <c r="F256" i="35"/>
  <c r="I256" i="35" s="1"/>
  <c r="F273" i="35"/>
  <c r="H273" i="35" s="1"/>
  <c r="F316" i="35"/>
  <c r="I316" i="35" s="1"/>
  <c r="F59" i="35"/>
  <c r="J59" i="35" s="1"/>
  <c r="F222" i="35"/>
  <c r="J222" i="35" s="1"/>
  <c r="F166" i="35"/>
  <c r="H166" i="35" s="1"/>
  <c r="F174" i="35"/>
  <c r="F308" i="35"/>
  <c r="J308" i="35" s="1"/>
  <c r="F76" i="35"/>
  <c r="I76" i="35" s="1"/>
  <c r="F244" i="35"/>
  <c r="H244" i="35" s="1"/>
  <c r="F152" i="35"/>
  <c r="J152" i="35" s="1"/>
  <c r="F49" i="35"/>
  <c r="I49" i="35" s="1"/>
  <c r="F155" i="35"/>
  <c r="H155" i="35" s="1"/>
  <c r="F85" i="35"/>
  <c r="I85" i="35" s="1"/>
  <c r="F193" i="35"/>
  <c r="J142" i="35"/>
  <c r="I142" i="35"/>
  <c r="I295" i="35"/>
  <c r="J295" i="35"/>
  <c r="J71" i="35"/>
  <c r="I71" i="35"/>
  <c r="I126" i="35"/>
  <c r="J126" i="35"/>
  <c r="J254" i="35"/>
  <c r="I254" i="35"/>
  <c r="J68" i="35"/>
  <c r="I68" i="35"/>
  <c r="I20" i="35"/>
  <c r="J237" i="35"/>
  <c r="I237" i="35"/>
  <c r="J82" i="35"/>
  <c r="I82" i="35"/>
  <c r="I34" i="35"/>
  <c r="J170" i="35"/>
  <c r="I170" i="35"/>
  <c r="I249" i="35"/>
  <c r="J249" i="35"/>
  <c r="J203" i="35"/>
  <c r="I203" i="35"/>
  <c r="I129" i="35"/>
  <c r="J129" i="35"/>
  <c r="I270" i="35"/>
  <c r="J270" i="35"/>
  <c r="I120" i="35"/>
  <c r="J120" i="35"/>
  <c r="I279" i="35"/>
  <c r="J279" i="35"/>
  <c r="I32" i="35"/>
  <c r="I180" i="35"/>
  <c r="J180" i="35"/>
  <c r="I189" i="35"/>
  <c r="J189" i="35"/>
  <c r="I201" i="35"/>
  <c r="J201" i="35"/>
  <c r="J151" i="35"/>
  <c r="I151" i="35"/>
  <c r="I36" i="35"/>
  <c r="J122" i="35"/>
  <c r="I122" i="35"/>
  <c r="I105" i="35"/>
  <c r="J105" i="35"/>
  <c r="I16" i="35"/>
  <c r="I211" i="35"/>
  <c r="J211" i="35"/>
  <c r="I208" i="35"/>
  <c r="J208" i="35"/>
  <c r="I207" i="35"/>
  <c r="J207" i="35"/>
  <c r="I58" i="35"/>
  <c r="I90" i="35"/>
  <c r="J90" i="35"/>
  <c r="I312" i="35"/>
  <c r="J312" i="35"/>
  <c r="I280" i="35"/>
  <c r="J280" i="35"/>
  <c r="J161" i="35"/>
  <c r="I161" i="35"/>
  <c r="J293" i="35"/>
  <c r="I293" i="35"/>
  <c r="J62" i="35"/>
  <c r="I62" i="35"/>
  <c r="J287" i="35"/>
  <c r="I287" i="35"/>
  <c r="I145" i="35"/>
  <c r="J145" i="35"/>
  <c r="J64" i="35"/>
  <c r="I64" i="35"/>
  <c r="J226" i="35"/>
  <c r="I226" i="35"/>
  <c r="J149" i="35"/>
  <c r="I149" i="35"/>
  <c r="I30" i="35"/>
  <c r="J106" i="35"/>
  <c r="I106" i="35"/>
  <c r="J173" i="35"/>
  <c r="I173" i="35"/>
  <c r="I217" i="35"/>
  <c r="J217" i="35"/>
  <c r="I132" i="35"/>
  <c r="J132" i="35"/>
  <c r="J187" i="35"/>
  <c r="I187" i="35"/>
  <c r="I54" i="35"/>
  <c r="J92" i="35"/>
  <c r="I92" i="35"/>
  <c r="J257" i="35"/>
  <c r="I257" i="35"/>
  <c r="I23" i="35"/>
  <c r="J206" i="35"/>
  <c r="I206" i="35"/>
  <c r="I286" i="35"/>
  <c r="J286" i="35"/>
  <c r="I69" i="35"/>
  <c r="J69" i="35"/>
  <c r="I35" i="35"/>
  <c r="I192" i="35"/>
  <c r="J192" i="35"/>
  <c r="J239" i="35"/>
  <c r="I239" i="35"/>
  <c r="J215" i="35"/>
  <c r="I215" i="35"/>
  <c r="I265" i="35"/>
  <c r="J265" i="35"/>
  <c r="I235" i="35"/>
  <c r="J235" i="35"/>
  <c r="J263" i="35"/>
  <c r="I263" i="35"/>
  <c r="I157" i="35"/>
  <c r="J157" i="35"/>
  <c r="I75" i="35"/>
  <c r="J75" i="35"/>
  <c r="I63" i="35"/>
  <c r="J63" i="35"/>
  <c r="I48" i="35"/>
  <c r="I41" i="35"/>
  <c r="J205" i="35"/>
  <c r="I205" i="35"/>
  <c r="J104" i="35"/>
  <c r="I104" i="35"/>
  <c r="J80" i="35"/>
  <c r="I80" i="35"/>
  <c r="I204" i="35"/>
  <c r="J204" i="35"/>
  <c r="J299" i="35"/>
  <c r="I299" i="35"/>
  <c r="I283" i="35"/>
  <c r="J283" i="35"/>
  <c r="I288" i="35"/>
  <c r="J288" i="35"/>
  <c r="I31" i="35"/>
  <c r="J214" i="35"/>
  <c r="I214" i="35"/>
  <c r="J278" i="35"/>
  <c r="I278" i="35"/>
  <c r="I268" i="35"/>
  <c r="J268" i="35"/>
  <c r="I162" i="35"/>
  <c r="J162" i="35"/>
  <c r="J200" i="35"/>
  <c r="I200" i="35"/>
  <c r="I139" i="35"/>
  <c r="J139" i="35"/>
  <c r="I67" i="35"/>
  <c r="J67" i="35"/>
  <c r="I148" i="35"/>
  <c r="J148" i="35"/>
  <c r="I219" i="35"/>
  <c r="J219" i="35"/>
  <c r="I78" i="35"/>
  <c r="J78" i="35"/>
  <c r="J245" i="35"/>
  <c r="I245" i="35"/>
  <c r="J74" i="35"/>
  <c r="I74" i="35"/>
  <c r="I238" i="35"/>
  <c r="J238" i="35"/>
  <c r="J131" i="35"/>
  <c r="I131" i="35"/>
  <c r="I29" i="35"/>
  <c r="I292" i="35"/>
  <c r="J292" i="35"/>
  <c r="I26" i="35"/>
  <c r="I24" i="35"/>
  <c r="I51" i="35"/>
  <c r="I99" i="35"/>
  <c r="J99" i="35"/>
  <c r="I21" i="35"/>
  <c r="J317" i="35"/>
  <c r="I317" i="35"/>
  <c r="J191" i="35"/>
  <c r="I191" i="35"/>
  <c r="I186" i="35"/>
  <c r="J186" i="35"/>
  <c r="I175" i="35"/>
  <c r="J175" i="35"/>
  <c r="I232" i="35"/>
  <c r="J232" i="35"/>
  <c r="I117" i="35"/>
  <c r="J117" i="35"/>
  <c r="J196" i="35"/>
  <c r="I196" i="35"/>
  <c r="J125" i="35"/>
  <c r="I125" i="35"/>
  <c r="I225" i="35"/>
  <c r="J225" i="35"/>
  <c r="J230" i="35"/>
  <c r="I230" i="35"/>
  <c r="J314" i="35"/>
  <c r="I314" i="35"/>
  <c r="J259" i="35"/>
  <c r="I259" i="35"/>
  <c r="I144" i="35"/>
  <c r="J144" i="35"/>
  <c r="J113" i="35"/>
  <c r="I113" i="35"/>
  <c r="I66" i="35"/>
  <c r="J66" i="35"/>
  <c r="J95" i="35"/>
  <c r="I95" i="35"/>
  <c r="I40" i="35"/>
  <c r="J97" i="35"/>
  <c r="I97" i="35"/>
  <c r="I136" i="35"/>
  <c r="J136" i="35"/>
  <c r="I199" i="35"/>
  <c r="J199" i="35"/>
  <c r="I47" i="35"/>
  <c r="J262" i="35"/>
  <c r="I262" i="35"/>
  <c r="J223" i="35"/>
  <c r="I223" i="35"/>
  <c r="I229" i="35"/>
  <c r="J229" i="35"/>
  <c r="I18" i="35"/>
  <c r="I55" i="35"/>
  <c r="I46" i="35"/>
  <c r="I27" i="35"/>
  <c r="I183" i="35"/>
  <c r="J183" i="35"/>
  <c r="J109" i="35"/>
  <c r="I109" i="35"/>
  <c r="J98" i="35"/>
  <c r="I98" i="35"/>
  <c r="J188" i="35"/>
  <c r="I188" i="35"/>
  <c r="I135" i="35"/>
  <c r="J135" i="35"/>
  <c r="J164" i="35"/>
  <c r="I164" i="35"/>
  <c r="I163" i="35"/>
  <c r="J163" i="35"/>
  <c r="I303" i="35"/>
  <c r="J303" i="35"/>
  <c r="J242" i="35"/>
  <c r="I242" i="35"/>
  <c r="J290" i="35"/>
  <c r="I290" i="35"/>
  <c r="I177" i="35"/>
  <c r="J177" i="35"/>
  <c r="I274" i="35"/>
  <c r="J274" i="35"/>
  <c r="J251" i="35"/>
  <c r="I251" i="35"/>
  <c r="I39" i="35"/>
  <c r="I322" i="35"/>
  <c r="J322" i="35"/>
  <c r="I285" i="35"/>
  <c r="J285" i="35"/>
  <c r="J296" i="35"/>
  <c r="I296" i="35"/>
  <c r="I130" i="35"/>
  <c r="J130" i="35"/>
  <c r="I53" i="35"/>
  <c r="J281" i="35"/>
  <c r="I281" i="35"/>
  <c r="J160" i="35"/>
  <c r="I160" i="35"/>
  <c r="I291" i="35"/>
  <c r="J291" i="35"/>
  <c r="I111" i="35"/>
  <c r="J111" i="35"/>
  <c r="J320" i="35"/>
  <c r="I320" i="35"/>
  <c r="J107" i="35"/>
  <c r="I107" i="35"/>
  <c r="J179" i="35"/>
  <c r="I179" i="35"/>
  <c r="J110" i="35"/>
  <c r="I110" i="35"/>
  <c r="I19" i="35"/>
  <c r="J77" i="35"/>
  <c r="I77" i="35"/>
  <c r="J284" i="35"/>
  <c r="I284" i="35"/>
  <c r="J73" i="35"/>
  <c r="I73" i="35"/>
  <c r="I50" i="35"/>
  <c r="I44" i="35"/>
  <c r="I56" i="35"/>
  <c r="I282" i="35"/>
  <c r="J282" i="35"/>
  <c r="I159" i="35"/>
  <c r="J159" i="35"/>
  <c r="I210" i="35"/>
  <c r="J210" i="35"/>
  <c r="I42" i="35"/>
  <c r="I304" i="35"/>
  <c r="J304" i="35"/>
  <c r="J241" i="35"/>
  <c r="I241" i="35"/>
  <c r="J140" i="35"/>
  <c r="I140" i="35"/>
  <c r="I216" i="35"/>
  <c r="J216" i="35"/>
  <c r="J101" i="35"/>
  <c r="I101" i="35"/>
  <c r="J124" i="35"/>
  <c r="I124" i="35"/>
  <c r="I228" i="35"/>
  <c r="J228" i="35"/>
  <c r="J86" i="35"/>
  <c r="I86" i="35"/>
  <c r="I141" i="35"/>
  <c r="J141" i="35"/>
  <c r="J272" i="35"/>
  <c r="I272" i="35"/>
  <c r="I72" i="35"/>
  <c r="J72" i="35"/>
  <c r="J65" i="35"/>
  <c r="I65" i="35"/>
  <c r="I318" i="35"/>
  <c r="J318" i="35"/>
  <c r="J236" i="35"/>
  <c r="I236" i="35"/>
  <c r="I184" i="35"/>
  <c r="J184" i="35"/>
  <c r="J178" i="35"/>
  <c r="I178" i="35"/>
  <c r="I172" i="35"/>
  <c r="J172" i="35"/>
  <c r="J269" i="35"/>
  <c r="I269" i="35"/>
  <c r="I315" i="35"/>
  <c r="J315" i="35"/>
  <c r="J194" i="35"/>
  <c r="I194" i="35"/>
  <c r="I25" i="35"/>
  <c r="J234" i="35"/>
  <c r="I234" i="35"/>
  <c r="I213" i="35"/>
  <c r="J213" i="35"/>
  <c r="I247" i="35"/>
  <c r="J247" i="35"/>
  <c r="J134" i="35"/>
  <c r="I134" i="35"/>
  <c r="J218" i="35"/>
  <c r="I218" i="35"/>
  <c r="J182" i="35"/>
  <c r="I182" i="35"/>
  <c r="I195" i="35"/>
  <c r="J195" i="35"/>
  <c r="I43" i="35"/>
  <c r="I60" i="35"/>
  <c r="J60" i="35"/>
  <c r="J224" i="35"/>
  <c r="I224" i="35"/>
  <c r="I165" i="35"/>
  <c r="J165" i="35"/>
  <c r="J158" i="35"/>
  <c r="I158" i="35"/>
  <c r="I240" i="35"/>
  <c r="J240" i="35"/>
  <c r="J115" i="35"/>
  <c r="I115" i="35"/>
  <c r="I253" i="35"/>
  <c r="J253" i="35"/>
  <c r="I103" i="35"/>
  <c r="J103" i="35"/>
  <c r="I313" i="35"/>
  <c r="J313" i="35"/>
  <c r="I171" i="35"/>
  <c r="J171" i="35"/>
  <c r="J233" i="35"/>
  <c r="I233" i="35"/>
  <c r="J70" i="35"/>
  <c r="I70" i="35"/>
  <c r="I138" i="35"/>
  <c r="J138" i="35"/>
  <c r="I94" i="35"/>
  <c r="J94" i="35"/>
  <c r="I127" i="35"/>
  <c r="J127" i="35"/>
  <c r="I250" i="35"/>
  <c r="J250" i="35"/>
  <c r="J89" i="35"/>
  <c r="I89" i="35"/>
  <c r="I123" i="35"/>
  <c r="J123" i="35"/>
  <c r="I306" i="35"/>
  <c r="J306" i="35"/>
  <c r="I147" i="35"/>
  <c r="J147" i="35"/>
  <c r="J197" i="35"/>
  <c r="I197" i="35"/>
  <c r="I118" i="35"/>
  <c r="J118" i="35"/>
  <c r="I319" i="35"/>
  <c r="J319" i="35"/>
  <c r="I33" i="35"/>
  <c r="J255" i="35"/>
  <c r="I255" i="35"/>
  <c r="I298" i="35"/>
  <c r="J298" i="35"/>
  <c r="J212" i="35"/>
  <c r="I212" i="35"/>
  <c r="I301" i="35"/>
  <c r="J301" i="35"/>
  <c r="J137" i="35"/>
  <c r="I137" i="35"/>
  <c r="I102" i="35"/>
  <c r="J102" i="35"/>
  <c r="I156" i="35"/>
  <c r="J156" i="35"/>
  <c r="J133" i="35"/>
  <c r="I133" i="35"/>
  <c r="I112" i="35"/>
  <c r="J112" i="35"/>
  <c r="I243" i="35"/>
  <c r="J243" i="35"/>
  <c r="J116" i="35"/>
  <c r="I116" i="35"/>
  <c r="I307" i="35"/>
  <c r="J307" i="35"/>
  <c r="I96" i="35"/>
  <c r="J96" i="35"/>
  <c r="I108" i="35"/>
  <c r="J108" i="35"/>
  <c r="I87" i="35"/>
  <c r="J87" i="35"/>
  <c r="I271" i="35"/>
  <c r="J271" i="35"/>
  <c r="I91" i="35"/>
  <c r="J91" i="35"/>
  <c r="I38" i="35"/>
  <c r="J305" i="35"/>
  <c r="I305" i="35"/>
  <c r="I289" i="35"/>
  <c r="J289" i="35"/>
  <c r="I154" i="35"/>
  <c r="J154" i="35"/>
  <c r="J266" i="35"/>
  <c r="I266" i="35"/>
  <c r="I181" i="35"/>
  <c r="J181" i="35"/>
  <c r="I294" i="35"/>
  <c r="J294" i="35"/>
  <c r="J252" i="35"/>
  <c r="I252" i="35"/>
  <c r="I37" i="35"/>
  <c r="I300" i="35"/>
  <c r="J300" i="35"/>
  <c r="I202" i="35"/>
  <c r="J202" i="35"/>
  <c r="I190" i="35"/>
  <c r="J190" i="35"/>
  <c r="I121" i="35"/>
  <c r="J121" i="35"/>
  <c r="J260" i="35"/>
  <c r="I260" i="35"/>
  <c r="I52" i="35"/>
  <c r="I114" i="35"/>
  <c r="J114" i="35"/>
  <c r="I22" i="35"/>
  <c r="J227" i="35"/>
  <c r="I227" i="35"/>
  <c r="J83" i="35"/>
  <c r="I83" i="35"/>
  <c r="I321" i="35"/>
  <c r="J321" i="35"/>
  <c r="I277" i="35"/>
  <c r="J277" i="35"/>
  <c r="I246" i="35"/>
  <c r="J246" i="35"/>
  <c r="J143" i="35"/>
  <c r="I143" i="35"/>
  <c r="I100" i="35"/>
  <c r="J100" i="35"/>
  <c r="J61" i="35"/>
  <c r="I61" i="35"/>
  <c r="I28" i="35"/>
  <c r="I45" i="35"/>
  <c r="I276" i="35"/>
  <c r="J276" i="35"/>
  <c r="H101" i="35"/>
  <c r="H124" i="35"/>
  <c r="H123" i="35"/>
  <c r="H249" i="35"/>
  <c r="H72" i="35"/>
  <c r="H206" i="35"/>
  <c r="H192" i="35"/>
  <c r="H75" i="35"/>
  <c r="H200" i="35"/>
  <c r="H139" i="35"/>
  <c r="H67" i="35"/>
  <c r="H148" i="35"/>
  <c r="H219" i="35"/>
  <c r="H78" i="35"/>
  <c r="H245" i="35"/>
  <c r="H74" i="35"/>
  <c r="H238" i="35"/>
  <c r="H131" i="35"/>
  <c r="H29" i="35"/>
  <c r="H292" i="35"/>
  <c r="H26" i="35"/>
  <c r="H24" i="35"/>
  <c r="H228" i="35"/>
  <c r="H306" i="35"/>
  <c r="H257" i="35"/>
  <c r="H286" i="35"/>
  <c r="H35" i="35"/>
  <c r="H215" i="35"/>
  <c r="H235" i="35"/>
  <c r="H157" i="35"/>
  <c r="H48" i="35"/>
  <c r="H205" i="35"/>
  <c r="H80" i="35"/>
  <c r="H299" i="35"/>
  <c r="H214" i="35"/>
  <c r="H230" i="35"/>
  <c r="H314" i="35"/>
  <c r="H259" i="35"/>
  <c r="H144" i="35"/>
  <c r="H113" i="35"/>
  <c r="H66" i="35"/>
  <c r="H95" i="35"/>
  <c r="H40" i="35"/>
  <c r="H97" i="35"/>
  <c r="H136" i="35"/>
  <c r="H250" i="35"/>
  <c r="H89" i="35"/>
  <c r="H170" i="35"/>
  <c r="H23" i="35"/>
  <c r="H69" i="35"/>
  <c r="H239" i="35"/>
  <c r="H265" i="35"/>
  <c r="H263" i="35"/>
  <c r="H63" i="35"/>
  <c r="H41" i="35"/>
  <c r="H104" i="35"/>
  <c r="H204" i="35"/>
  <c r="H283" i="35"/>
  <c r="H288" i="35"/>
  <c r="H31" i="35"/>
  <c r="H278" i="35"/>
  <c r="H268" i="35"/>
  <c r="H162" i="35"/>
  <c r="H142" i="35"/>
  <c r="H51" i="35"/>
  <c r="H199" i="35"/>
  <c r="H140" i="35"/>
  <c r="H171" i="35"/>
  <c r="H295" i="35"/>
  <c r="H99" i="35"/>
  <c r="H47" i="35"/>
  <c r="H233" i="35"/>
  <c r="H21" i="35"/>
  <c r="H71" i="35"/>
  <c r="H216" i="35"/>
  <c r="H70" i="35"/>
  <c r="H262" i="35"/>
  <c r="H317" i="35"/>
  <c r="H126" i="35"/>
  <c r="H138" i="35"/>
  <c r="H223" i="35"/>
  <c r="H191" i="35"/>
  <c r="H254" i="35"/>
  <c r="H94" i="35"/>
  <c r="H186" i="35"/>
  <c r="H68" i="35"/>
  <c r="H175" i="35"/>
  <c r="H229" i="35"/>
  <c r="H20" i="35"/>
  <c r="H127" i="35"/>
  <c r="H232" i="35"/>
  <c r="H117" i="35"/>
  <c r="H196" i="35"/>
  <c r="H125" i="35"/>
  <c r="H225" i="35"/>
  <c r="H18" i="35"/>
  <c r="H55" i="35"/>
  <c r="H46" i="35"/>
  <c r="H27" i="35"/>
  <c r="H183" i="35"/>
  <c r="H109" i="35"/>
  <c r="H98" i="35"/>
  <c r="H188" i="35"/>
  <c r="H135" i="35"/>
  <c r="H164" i="35"/>
  <c r="H163" i="35"/>
  <c r="H303" i="35"/>
  <c r="H242" i="35"/>
  <c r="H290" i="35"/>
  <c r="H177" i="35"/>
  <c r="H274" i="35"/>
  <c r="H251" i="35"/>
  <c r="H39" i="35"/>
  <c r="H322" i="35"/>
  <c r="H285" i="35"/>
  <c r="H296" i="35"/>
  <c r="H130" i="35"/>
  <c r="H53" i="35"/>
  <c r="H281" i="35"/>
  <c r="H160" i="35"/>
  <c r="H291" i="35"/>
  <c r="H111" i="35"/>
  <c r="H320" i="35"/>
  <c r="H107" i="35"/>
  <c r="H179" i="35"/>
  <c r="H110" i="35"/>
  <c r="H19" i="35"/>
  <c r="H77" i="35"/>
  <c r="H284" i="35"/>
  <c r="H73" i="35"/>
  <c r="H50" i="35"/>
  <c r="H44" i="35"/>
  <c r="H56" i="35"/>
  <c r="H282" i="35"/>
  <c r="H159" i="35"/>
  <c r="H210" i="35"/>
  <c r="H42" i="35"/>
  <c r="H304" i="35"/>
  <c r="H241" i="35"/>
  <c r="H34" i="35"/>
  <c r="H141" i="35"/>
  <c r="H203" i="35"/>
  <c r="H129" i="35"/>
  <c r="H236" i="35"/>
  <c r="H178" i="35"/>
  <c r="H269" i="35"/>
  <c r="H194" i="35"/>
  <c r="H234" i="35"/>
  <c r="H247" i="35"/>
  <c r="H134" i="35"/>
  <c r="H218" i="35"/>
  <c r="H182" i="35"/>
  <c r="H195" i="35"/>
  <c r="H43" i="35"/>
  <c r="H60" i="35"/>
  <c r="H224" i="35"/>
  <c r="H165" i="35"/>
  <c r="H158" i="35"/>
  <c r="H240" i="35"/>
  <c r="H115" i="35"/>
  <c r="H253" i="35"/>
  <c r="H103" i="35"/>
  <c r="H313" i="35"/>
  <c r="H294" i="35"/>
  <c r="H252" i="35"/>
  <c r="H37" i="35"/>
  <c r="H300" i="35"/>
  <c r="H202" i="35"/>
  <c r="H190" i="35"/>
  <c r="H121" i="35"/>
  <c r="H260" i="35"/>
  <c r="H52" i="35"/>
  <c r="H114" i="35"/>
  <c r="H22" i="35"/>
  <c r="H237" i="35"/>
  <c r="H82" i="35"/>
  <c r="H86" i="35"/>
  <c r="H272" i="35"/>
  <c r="H147" i="35"/>
  <c r="H65" i="35"/>
  <c r="H318" i="35"/>
  <c r="H184" i="35"/>
  <c r="H172" i="35"/>
  <c r="H315" i="35"/>
  <c r="H25" i="35"/>
  <c r="H213" i="35"/>
  <c r="H270" i="35"/>
  <c r="H197" i="35"/>
  <c r="H120" i="35"/>
  <c r="H118" i="35"/>
  <c r="H319" i="35"/>
  <c r="H279" i="35"/>
  <c r="H33" i="35"/>
  <c r="H255" i="35"/>
  <c r="H298" i="35"/>
  <c r="H212" i="35"/>
  <c r="H301" i="35"/>
  <c r="H137" i="35"/>
  <c r="H102" i="35"/>
  <c r="H156" i="35"/>
  <c r="H133" i="35"/>
  <c r="H112" i="35"/>
  <c r="H243" i="35"/>
  <c r="H116" i="35"/>
  <c r="H307" i="35"/>
  <c r="H96" i="35"/>
  <c r="H108" i="35"/>
  <c r="H87" i="35"/>
  <c r="H271" i="35"/>
  <c r="H91" i="35"/>
  <c r="H38" i="35"/>
  <c r="H305" i="35"/>
  <c r="H289" i="35"/>
  <c r="H154" i="35"/>
  <c r="H266" i="35"/>
  <c r="H181" i="35"/>
  <c r="H32" i="35"/>
  <c r="H180" i="35"/>
  <c r="H189" i="35"/>
  <c r="H201" i="35"/>
  <c r="H151" i="35"/>
  <c r="H36" i="35"/>
  <c r="H122" i="35"/>
  <c r="H105" i="35"/>
  <c r="H16" i="35"/>
  <c r="H211" i="35"/>
  <c r="H208" i="35"/>
  <c r="H207" i="35"/>
  <c r="H58" i="35"/>
  <c r="H90" i="35"/>
  <c r="H312" i="35"/>
  <c r="H280" i="35"/>
  <c r="H161" i="35"/>
  <c r="H293" i="35"/>
  <c r="H62" i="35"/>
  <c r="H287" i="35"/>
  <c r="H145" i="35"/>
  <c r="H64" i="35"/>
  <c r="H226" i="35"/>
  <c r="H149" i="35"/>
  <c r="H30" i="35"/>
  <c r="H106" i="35"/>
  <c r="H173" i="35"/>
  <c r="H217" i="35"/>
  <c r="H132" i="35"/>
  <c r="H187" i="35"/>
  <c r="H54" i="35"/>
  <c r="H92" i="35"/>
  <c r="H227" i="35"/>
  <c r="H83" i="35"/>
  <c r="H321" i="35"/>
  <c r="H277" i="35"/>
  <c r="H246" i="35"/>
  <c r="H143" i="35"/>
  <c r="H100" i="35"/>
  <c r="H61" i="35"/>
  <c r="H28" i="35"/>
  <c r="H45" i="35"/>
  <c r="H276" i="35"/>
  <c r="I8" i="35"/>
  <c r="H8" i="35"/>
  <c r="F297" i="35"/>
  <c r="F185" i="35"/>
  <c r="F198" i="35"/>
  <c r="F302" i="35"/>
  <c r="F88" i="35"/>
  <c r="F258" i="35"/>
  <c r="F150" i="35"/>
  <c r="F167" i="35"/>
  <c r="F119" i="35"/>
  <c r="F93" i="35"/>
  <c r="F231" i="35"/>
  <c r="F176" i="35"/>
  <c r="F57" i="35"/>
  <c r="F168" i="35"/>
  <c r="F13" i="35"/>
  <c r="F267" i="35"/>
  <c r="F81" i="35"/>
  <c r="F209" i="35"/>
  <c r="H12" i="35" l="1"/>
  <c r="I12" i="35"/>
  <c r="I15" i="35"/>
  <c r="H15" i="35"/>
  <c r="J58" i="35"/>
  <c r="I264" i="35"/>
  <c r="H264" i="35"/>
  <c r="H59" i="35"/>
  <c r="H49" i="35"/>
  <c r="J49" i="35" s="1"/>
  <c r="I59" i="35"/>
  <c r="H153" i="35"/>
  <c r="I153" i="35"/>
  <c r="J56" i="35"/>
  <c r="H220" i="35"/>
  <c r="J248" i="35"/>
  <c r="H248" i="35"/>
  <c r="I244" i="35"/>
  <c r="J244" i="35"/>
  <c r="I221" i="35"/>
  <c r="H79" i="35"/>
  <c r="H221" i="35"/>
  <c r="J32" i="35"/>
  <c r="H128" i="35"/>
  <c r="I128" i="35"/>
  <c r="J166" i="35"/>
  <c r="I166" i="35"/>
  <c r="H311" i="35"/>
  <c r="H152" i="35"/>
  <c r="J311" i="35"/>
  <c r="J309" i="35"/>
  <c r="H309" i="35"/>
  <c r="I152" i="35"/>
  <c r="J220" i="35"/>
  <c r="H222" i="35"/>
  <c r="I222" i="35"/>
  <c r="J51" i="35"/>
  <c r="H275" i="35"/>
  <c r="I169" i="35"/>
  <c r="H169" i="35"/>
  <c r="J45" i="35"/>
  <c r="J18" i="35"/>
  <c r="I79" i="35"/>
  <c r="J26" i="35"/>
  <c r="J256" i="35"/>
  <c r="I273" i="35"/>
  <c r="H256" i="35"/>
  <c r="J275" i="35"/>
  <c r="J54" i="35"/>
  <c r="J273" i="35"/>
  <c r="H85" i="35"/>
  <c r="H308" i="35"/>
  <c r="J16" i="35"/>
  <c r="J19" i="35"/>
  <c r="I308" i="35"/>
  <c r="J42" i="35"/>
  <c r="J50" i="35"/>
  <c r="I146" i="35"/>
  <c r="H261" i="35"/>
  <c r="H76" i="35"/>
  <c r="J76" i="35"/>
  <c r="J146" i="35"/>
  <c r="J316" i="35"/>
  <c r="J261" i="35"/>
  <c r="H316" i="35"/>
  <c r="J22" i="35"/>
  <c r="J35" i="35"/>
  <c r="J27" i="35"/>
  <c r="J46" i="35"/>
  <c r="J155" i="35"/>
  <c r="J24" i="35"/>
  <c r="J85" i="35"/>
  <c r="J310" i="35"/>
  <c r="J84" i="35"/>
  <c r="J25" i="35"/>
  <c r="I310" i="35"/>
  <c r="I84" i="35"/>
  <c r="J55" i="35"/>
  <c r="J40" i="35"/>
  <c r="H174" i="35"/>
  <c r="J174" i="35"/>
  <c r="J31" i="35"/>
  <c r="I174" i="35"/>
  <c r="J39" i="35"/>
  <c r="J38" i="35"/>
  <c r="H193" i="35"/>
  <c r="J29" i="35"/>
  <c r="J30" i="35"/>
  <c r="J36" i="35"/>
  <c r="J34" i="35"/>
  <c r="J44" i="35"/>
  <c r="J48" i="35"/>
  <c r="I193" i="35"/>
  <c r="I155" i="35"/>
  <c r="J193" i="35"/>
  <c r="J43" i="35"/>
  <c r="J41" i="35"/>
  <c r="J20" i="35"/>
  <c r="J47" i="35"/>
  <c r="J52" i="35"/>
  <c r="J37" i="35"/>
  <c r="J53" i="35"/>
  <c r="J21" i="35"/>
  <c r="J23" i="35"/>
  <c r="J28" i="35"/>
  <c r="J33" i="35"/>
  <c r="I267" i="35"/>
  <c r="J267" i="35"/>
  <c r="I231" i="35"/>
  <c r="J231" i="35"/>
  <c r="I258" i="35"/>
  <c r="J258" i="35"/>
  <c r="I297" i="35"/>
  <c r="J297" i="35"/>
  <c r="I93" i="35"/>
  <c r="J93" i="35"/>
  <c r="I150" i="35"/>
  <c r="J150" i="35"/>
  <c r="I13" i="35"/>
  <c r="J88" i="35"/>
  <c r="I88" i="35"/>
  <c r="I168" i="35"/>
  <c r="J168" i="35"/>
  <c r="J119" i="35"/>
  <c r="I119" i="35"/>
  <c r="J302" i="35"/>
  <c r="I302" i="35"/>
  <c r="J209" i="35"/>
  <c r="I209" i="35"/>
  <c r="I57" i="35"/>
  <c r="I198" i="35"/>
  <c r="J198" i="35"/>
  <c r="I81" i="35"/>
  <c r="J81" i="35"/>
  <c r="J176" i="35"/>
  <c r="I176" i="35"/>
  <c r="J167" i="35"/>
  <c r="I167" i="35"/>
  <c r="J185" i="35"/>
  <c r="I185" i="35"/>
  <c r="H167" i="35"/>
  <c r="H150" i="35"/>
  <c r="H297" i="35"/>
  <c r="H185" i="35"/>
  <c r="H267" i="35"/>
  <c r="H231" i="35"/>
  <c r="H258" i="35"/>
  <c r="H176" i="35"/>
  <c r="H168" i="35"/>
  <c r="H119" i="35"/>
  <c r="H302" i="35"/>
  <c r="H81" i="35"/>
  <c r="H13" i="35"/>
  <c r="H93" i="35"/>
  <c r="H88" i="35"/>
  <c r="H209" i="35"/>
  <c r="H57" i="35"/>
  <c r="H198" i="35"/>
  <c r="J8" i="35"/>
  <c r="G7" i="35"/>
  <c r="I7" i="35" l="1"/>
  <c r="J12" i="35"/>
  <c r="J15" i="35"/>
  <c r="H7" i="35"/>
  <c r="J57" i="35"/>
  <c r="J13" i="35"/>
  <c r="J7" i="35" l="1"/>
  <c r="J4" i="35"/>
  <c r="D83" i="7"/>
  <c r="B83" i="7" s="1"/>
  <c r="B84" i="7" l="1"/>
  <c r="B85" i="7" l="1"/>
  <c r="B88" i="7" l="1"/>
  <c r="B86" i="7"/>
  <c r="B87" i="7" s="1"/>
  <c r="D103" i="7" l="1"/>
  <c r="B103" i="7" s="1"/>
  <c r="B104" i="7" s="1"/>
  <c r="B105" i="7" s="1"/>
  <c r="B106" i="7" l="1"/>
  <c r="B107" i="7"/>
  <c r="D123" i="7" l="1"/>
  <c r="B123" i="7" s="1"/>
  <c r="B124" i="7" l="1"/>
  <c r="B125" i="7" l="1"/>
  <c r="B126" i="7" l="1"/>
  <c r="B127" i="7" s="1"/>
  <c r="D143" i="7" l="1"/>
  <c r="B143" i="7" s="1"/>
  <c r="A19" i="35" s="1"/>
  <c r="O19" i="35" s="1"/>
  <c r="A10" i="35"/>
  <c r="A190" i="35" l="1"/>
  <c r="O190" i="35" s="1"/>
  <c r="A9" i="35"/>
  <c r="A12" i="35"/>
  <c r="O12" i="35" s="1"/>
  <c r="C19" i="35"/>
  <c r="D19" i="35"/>
  <c r="A124" i="35"/>
  <c r="O124" i="35" s="1"/>
  <c r="A117" i="35"/>
  <c r="O117" i="35" s="1"/>
  <c r="A94" i="35"/>
  <c r="O94" i="35" s="1"/>
  <c r="A134" i="35"/>
  <c r="E134" i="35" s="1"/>
  <c r="A216" i="35"/>
  <c r="O216" i="35" s="1"/>
  <c r="A118" i="35"/>
  <c r="D118" i="35" s="1"/>
  <c r="A122" i="35"/>
  <c r="A69" i="35"/>
  <c r="O69" i="35" s="1"/>
  <c r="A162" i="35"/>
  <c r="D162" i="35" s="1"/>
  <c r="A66" i="35"/>
  <c r="E66" i="35" s="1"/>
  <c r="A227" i="35"/>
  <c r="O227" i="35" s="1"/>
  <c r="A37" i="35"/>
  <c r="D37" i="35" s="1"/>
  <c r="A317" i="35"/>
  <c r="O317" i="35" s="1"/>
  <c r="A301" i="35"/>
  <c r="O301" i="35" s="1"/>
  <c r="A110" i="35"/>
  <c r="C110" i="35" s="1"/>
  <c r="A54" i="35"/>
  <c r="D54" i="35" s="1"/>
  <c r="A139" i="35"/>
  <c r="E139" i="35" s="1"/>
  <c r="A204" i="35"/>
  <c r="C204" i="35" s="1"/>
  <c r="A322" i="35"/>
  <c r="D322" i="35" s="1"/>
  <c r="A175" i="35"/>
  <c r="O175" i="35" s="1"/>
  <c r="A150" i="35"/>
  <c r="E150" i="35" s="1"/>
  <c r="A46" i="35"/>
  <c r="E46" i="35" s="1"/>
  <c r="A33" i="35"/>
  <c r="C33" i="35" s="1"/>
  <c r="A306" i="35"/>
  <c r="D306" i="35" s="1"/>
  <c r="A285" i="35"/>
  <c r="C285" i="35" s="1"/>
  <c r="A272" i="35"/>
  <c r="E272" i="35" s="1"/>
  <c r="A284" i="35"/>
  <c r="E284" i="35" s="1"/>
  <c r="A61" i="35"/>
  <c r="A161" i="35"/>
  <c r="D161" i="35" s="1"/>
  <c r="A302" i="35"/>
  <c r="C302" i="35" s="1"/>
  <c r="A270" i="35"/>
  <c r="E270" i="35" s="1"/>
  <c r="A177" i="35"/>
  <c r="E177" i="35" s="1"/>
  <c r="A72" i="35"/>
  <c r="C72" i="35" s="1"/>
  <c r="A105" i="35"/>
  <c r="C105" i="35" s="1"/>
  <c r="A237" i="35"/>
  <c r="O237" i="35" s="1"/>
  <c r="A34" i="35"/>
  <c r="E34" i="35" s="1"/>
  <c r="A48" i="35"/>
  <c r="D48" i="35" s="1"/>
  <c r="A197" i="35"/>
  <c r="O197" i="35" s="1"/>
  <c r="A42" i="35"/>
  <c r="O42" i="35" s="1"/>
  <c r="A255" i="35"/>
  <c r="C255" i="35" s="1"/>
  <c r="A223" i="35"/>
  <c r="D223" i="35" s="1"/>
  <c r="A80" i="35"/>
  <c r="O80" i="35" s="1"/>
  <c r="A137" i="35"/>
  <c r="O137" i="35" s="1"/>
  <c r="A125" i="35"/>
  <c r="E125" i="35" s="1"/>
  <c r="A107" i="35"/>
  <c r="C107" i="35" s="1"/>
  <c r="A292" i="35"/>
  <c r="C292" i="35" s="1"/>
  <c r="A113" i="35"/>
  <c r="D113" i="35" s="1"/>
  <c r="A145" i="35"/>
  <c r="D145" i="35" s="1"/>
  <c r="A241" i="35"/>
  <c r="C241" i="35" s="1"/>
  <c r="A236" i="35"/>
  <c r="O236" i="35" s="1"/>
  <c r="A27" i="35"/>
  <c r="O27" i="35" s="1"/>
  <c r="A75" i="35"/>
  <c r="A291" i="35"/>
  <c r="D291" i="35" s="1"/>
  <c r="A127" i="35"/>
  <c r="C127" i="35" s="1"/>
  <c r="A123" i="35"/>
  <c r="O123" i="35" s="1"/>
  <c r="A101" i="35"/>
  <c r="C101" i="35" s="1"/>
  <c r="A164" i="35"/>
  <c r="O164" i="35" s="1"/>
  <c r="A141" i="35"/>
  <c r="D141" i="35" s="1"/>
  <c r="A228" i="35"/>
  <c r="O228" i="35" s="1"/>
  <c r="A249" i="35"/>
  <c r="C249" i="35" s="1"/>
  <c r="A282" i="35"/>
  <c r="O282" i="35" s="1"/>
  <c r="A157" i="35"/>
  <c r="O157" i="35" s="1"/>
  <c r="A104" i="35"/>
  <c r="E104" i="35" s="1"/>
  <c r="A320" i="35"/>
  <c r="A258" i="35"/>
  <c r="C258" i="35" s="1"/>
  <c r="A49" i="35"/>
  <c r="C49" i="35" s="1"/>
  <c r="A220" i="35"/>
  <c r="C220" i="35" s="1"/>
  <c r="A308" i="35"/>
  <c r="D308" i="35" s="1"/>
  <c r="A35" i="35"/>
  <c r="O35" i="35" s="1"/>
  <c r="A59" i="35"/>
  <c r="A295" i="35"/>
  <c r="D295" i="35" s="1"/>
  <c r="A260" i="35"/>
  <c r="C260" i="35" s="1"/>
  <c r="A163" i="35"/>
  <c r="A18" i="35"/>
  <c r="O18" i="35" s="1"/>
  <c r="A251" i="35"/>
  <c r="A293" i="35"/>
  <c r="D293" i="35" s="1"/>
  <c r="A247" i="35"/>
  <c r="E247" i="35" s="1"/>
  <c r="A131" i="35"/>
  <c r="D131" i="35" s="1"/>
  <c r="A78" i="35"/>
  <c r="E78" i="35" s="1"/>
  <c r="A14" i="35"/>
  <c r="D14" i="35" s="1"/>
  <c r="A25" i="35"/>
  <c r="O25" i="35" s="1"/>
  <c r="A133" i="35"/>
  <c r="D133" i="35" s="1"/>
  <c r="A50" i="35"/>
  <c r="O50" i="35" s="1"/>
  <c r="A210" i="35"/>
  <c r="C210" i="35" s="1"/>
  <c r="A267" i="35"/>
  <c r="C267" i="35" s="1"/>
  <c r="A194" i="35"/>
  <c r="O194" i="35" s="1"/>
  <c r="A263" i="35"/>
  <c r="D263" i="35" s="1"/>
  <c r="A52" i="35"/>
  <c r="O52" i="35" s="1"/>
  <c r="A278" i="35"/>
  <c r="O278" i="35" s="1"/>
  <c r="A73" i="35"/>
  <c r="O73" i="35" s="1"/>
  <c r="A313" i="35"/>
  <c r="C313" i="35" s="1"/>
  <c r="A30" i="35"/>
  <c r="O30" i="35" s="1"/>
  <c r="A156" i="35"/>
  <c r="C156" i="35" s="1"/>
  <c r="A276" i="35"/>
  <c r="O276" i="35" s="1"/>
  <c r="A114" i="35"/>
  <c r="O114" i="35" s="1"/>
  <c r="A214" i="35"/>
  <c r="E214" i="35" s="1"/>
  <c r="A120" i="35"/>
  <c r="E120" i="35" s="1"/>
  <c r="A318" i="35"/>
  <c r="C318" i="35" s="1"/>
  <c r="A274" i="35"/>
  <c r="C274" i="35" s="1"/>
  <c r="A305" i="35"/>
  <c r="O305" i="35" s="1"/>
  <c r="A160" i="35"/>
  <c r="C160" i="35" s="1"/>
  <c r="A97" i="35"/>
  <c r="C97" i="35" s="1"/>
  <c r="A259" i="35"/>
  <c r="E259" i="35" s="1"/>
  <c r="A171" i="35"/>
  <c r="E171" i="35" s="1"/>
  <c r="A211" i="35"/>
  <c r="O211" i="35" s="1"/>
  <c r="A173" i="35"/>
  <c r="E173" i="35" s="1"/>
  <c r="A192" i="35"/>
  <c r="E192" i="35" s="1"/>
  <c r="A250" i="35"/>
  <c r="C250" i="35" s="1"/>
  <c r="A229" i="35"/>
  <c r="E229" i="35" s="1"/>
  <c r="A119" i="35"/>
  <c r="D119" i="35" s="1"/>
  <c r="A213" i="35"/>
  <c r="C213" i="35" s="1"/>
  <c r="A200" i="35"/>
  <c r="E200" i="35" s="1"/>
  <c r="A195" i="35"/>
  <c r="C195" i="35" s="1"/>
  <c r="A189" i="35"/>
  <c r="O189" i="35" s="1"/>
  <c r="A187" i="35"/>
  <c r="D187" i="35" s="1"/>
  <c r="A96" i="35"/>
  <c r="E96" i="35" s="1"/>
  <c r="A147" i="35"/>
  <c r="E147" i="35" s="1"/>
  <c r="A256" i="35"/>
  <c r="O256" i="35" s="1"/>
  <c r="A275" i="35"/>
  <c r="E275" i="35" s="1"/>
  <c r="A23" i="35"/>
  <c r="D23" i="35" s="1"/>
  <c r="A209" i="35"/>
  <c r="E209" i="35" s="1"/>
  <c r="A39" i="35"/>
  <c r="O39" i="35" s="1"/>
  <c r="A111" i="35"/>
  <c r="C111" i="35" s="1"/>
  <c r="A155" i="35"/>
  <c r="D155" i="35" s="1"/>
  <c r="A290" i="35"/>
  <c r="D290" i="35" s="1"/>
  <c r="A138" i="35"/>
  <c r="O138" i="35" s="1"/>
  <c r="A224" i="35"/>
  <c r="C224" i="35" s="1"/>
  <c r="A103" i="35"/>
  <c r="C103" i="35" s="1"/>
  <c r="A233" i="35"/>
  <c r="E233" i="35" s="1"/>
  <c r="A129" i="35"/>
  <c r="E129" i="35" s="1"/>
  <c r="A264" i="35"/>
  <c r="C264" i="35" s="1"/>
  <c r="A288" i="35"/>
  <c r="O288" i="35" s="1"/>
  <c r="A41" i="35"/>
  <c r="A231" i="35"/>
  <c r="D231" i="35" s="1"/>
  <c r="A309" i="35"/>
  <c r="E309" i="35" s="1"/>
  <c r="A17" i="35"/>
  <c r="A215" i="35"/>
  <c r="C215" i="35" s="1"/>
  <c r="A281" i="35"/>
  <c r="O281" i="35" s="1"/>
  <c r="A248" i="35"/>
  <c r="D248" i="35" s="1"/>
  <c r="A152" i="35"/>
  <c r="E152" i="35" s="1"/>
  <c r="A199" i="35"/>
  <c r="C199" i="35" s="1"/>
  <c r="A159" i="35"/>
  <c r="D159" i="35" s="1"/>
  <c r="A184" i="35"/>
  <c r="A100" i="35"/>
  <c r="D100" i="35" s="1"/>
  <c r="A178" i="35"/>
  <c r="D178" i="35" s="1"/>
  <c r="A148" i="35"/>
  <c r="D148" i="35" s="1"/>
  <c r="A146" i="35"/>
  <c r="C146" i="35" s="1"/>
  <c r="A28" i="35"/>
  <c r="O28" i="35" s="1"/>
  <c r="A15" i="35"/>
  <c r="A13" i="35"/>
  <c r="A179" i="35"/>
  <c r="C179" i="35" s="1"/>
  <c r="A245" i="35"/>
  <c r="O245" i="35" s="1"/>
  <c r="A299" i="35"/>
  <c r="D299" i="35" s="1"/>
  <c r="A70" i="35"/>
  <c r="C70" i="35" s="1"/>
  <c r="A32" i="35"/>
  <c r="O32" i="35" s="1"/>
  <c r="A244" i="35"/>
  <c r="E244" i="35" s="1"/>
  <c r="A116" i="35"/>
  <c r="C116" i="35" s="1"/>
  <c r="A205" i="35"/>
  <c r="E205" i="35" s="1"/>
  <c r="A29" i="35"/>
  <c r="E29" i="35" s="1"/>
  <c r="A219" i="35"/>
  <c r="D219" i="35" s="1"/>
  <c r="A312" i="35"/>
  <c r="C312" i="35" s="1"/>
  <c r="A298" i="35"/>
  <c r="A95" i="35"/>
  <c r="A268" i="35"/>
  <c r="D268" i="35" s="1"/>
  <c r="A153" i="35"/>
  <c r="D153" i="35" s="1"/>
  <c r="A217" i="35"/>
  <c r="D217" i="35" s="1"/>
  <c r="A186" i="35"/>
  <c r="C186" i="35" s="1"/>
  <c r="A88" i="35"/>
  <c r="C88" i="35" s="1"/>
  <c r="A140" i="35"/>
  <c r="D140" i="35" s="1"/>
  <c r="A151" i="35"/>
  <c r="E151" i="35" s="1"/>
  <c r="A271" i="35"/>
  <c r="D271" i="35" s="1"/>
  <c r="A206" i="35"/>
  <c r="D206" i="35" s="1"/>
  <c r="A221" i="35"/>
  <c r="D221" i="35" s="1"/>
  <c r="A235" i="35"/>
  <c r="O235" i="35" s="1"/>
  <c r="A87" i="35"/>
  <c r="A166" i="35"/>
  <c r="C166" i="35" s="1"/>
  <c r="A202" i="35"/>
  <c r="O202" i="35" s="1"/>
  <c r="A77" i="35"/>
  <c r="O77" i="35" s="1"/>
  <c r="A79" i="35"/>
  <c r="A108" i="35"/>
  <c r="A53" i="35"/>
  <c r="E53" i="35" s="1"/>
  <c r="A68" i="35"/>
  <c r="D68" i="35" s="1"/>
  <c r="A181" i="35"/>
  <c r="O181" i="35" s="1"/>
  <c r="A142" i="35"/>
  <c r="E142" i="35" s="1"/>
  <c r="A300" i="35"/>
  <c r="O300" i="35" s="1"/>
  <c r="A176" i="35"/>
  <c r="O176" i="35" s="1"/>
  <c r="A65" i="35"/>
  <c r="A174" i="35"/>
  <c r="E174" i="35" s="1"/>
  <c r="A144" i="35"/>
  <c r="D144" i="35" s="1"/>
  <c r="A304" i="35"/>
  <c r="E304" i="35" s="1"/>
  <c r="A58" i="35"/>
  <c r="E58" i="35" s="1"/>
  <c r="A246" i="35"/>
  <c r="E246" i="35" s="1"/>
  <c r="A212" i="35"/>
  <c r="C212" i="35" s="1"/>
  <c r="A98" i="35"/>
  <c r="C98" i="35" s="1"/>
  <c r="A222" i="35"/>
  <c r="C222" i="35" s="1"/>
  <c r="A207" i="35"/>
  <c r="D207" i="35" s="1"/>
  <c r="A64" i="35"/>
  <c r="O64" i="35" s="1"/>
  <c r="A201" i="35"/>
  <c r="C201" i="35" s="1"/>
  <c r="A43" i="35"/>
  <c r="D43" i="35" s="1"/>
  <c r="A286" i="35"/>
  <c r="E286" i="35" s="1"/>
  <c r="A230" i="35"/>
  <c r="D230" i="35" s="1"/>
  <c r="A74" i="35"/>
  <c r="O74" i="35" s="1"/>
  <c r="A85" i="35"/>
  <c r="C85" i="35" s="1"/>
  <c r="A167" i="35"/>
  <c r="D167" i="35" s="1"/>
  <c r="A254" i="35"/>
  <c r="O254" i="35" s="1"/>
  <c r="A234" i="35"/>
  <c r="E234" i="35" s="1"/>
  <c r="A158" i="35"/>
  <c r="E158" i="35" s="1"/>
  <c r="A31" i="35"/>
  <c r="D31" i="35" s="1"/>
  <c r="A115" i="35"/>
  <c r="A63" i="35"/>
  <c r="A225" i="35"/>
  <c r="A280" i="35"/>
  <c r="A92" i="35"/>
  <c r="A172" i="35"/>
  <c r="E172" i="35" s="1"/>
  <c r="A193" i="35"/>
  <c r="C193" i="35" s="1"/>
  <c r="A208" i="35"/>
  <c r="E208" i="35" s="1"/>
  <c r="A232" i="35"/>
  <c r="C232" i="35" s="1"/>
  <c r="A67" i="35"/>
  <c r="C67" i="35" s="1"/>
  <c r="A185" i="35"/>
  <c r="D185" i="35" s="1"/>
  <c r="A269" i="35"/>
  <c r="E269" i="35" s="1"/>
  <c r="A296" i="35"/>
  <c r="C296" i="35" s="1"/>
  <c r="A191" i="35"/>
  <c r="O191" i="35" s="1"/>
  <c r="A57" i="35"/>
  <c r="A62" i="35"/>
  <c r="A279" i="35"/>
  <c r="C279" i="35" s="1"/>
  <c r="A132" i="35"/>
  <c r="O132" i="35" s="1"/>
  <c r="A243" i="35"/>
  <c r="O243" i="35" s="1"/>
  <c r="A283" i="35"/>
  <c r="C283" i="35" s="1"/>
  <c r="A82" i="35"/>
  <c r="A198" i="35"/>
  <c r="D198" i="35" s="1"/>
  <c r="A319" i="35"/>
  <c r="A289" i="35"/>
  <c r="D289" i="35" s="1"/>
  <c r="A182" i="35"/>
  <c r="E182" i="35" s="1"/>
  <c r="A60" i="35"/>
  <c r="E60" i="35" s="1"/>
  <c r="A196" i="35"/>
  <c r="A135" i="35"/>
  <c r="D135" i="35" s="1"/>
  <c r="A240" i="35"/>
  <c r="O240" i="35" s="1"/>
  <c r="A130" i="35"/>
  <c r="A126" i="35"/>
  <c r="A188" i="35"/>
  <c r="A45" i="35"/>
  <c r="A86" i="35"/>
  <c r="O86" i="35" s="1"/>
  <c r="A38" i="35"/>
  <c r="E38" i="35" s="1"/>
  <c r="A314" i="35"/>
  <c r="C314" i="35" s="1"/>
  <c r="A99" i="35"/>
  <c r="O99" i="35" s="1"/>
  <c r="A154" i="35"/>
  <c r="O154" i="35" s="1"/>
  <c r="A128" i="35"/>
  <c r="O128" i="35" s="1"/>
  <c r="A51" i="35"/>
  <c r="D51" i="35" s="1"/>
  <c r="A294" i="35"/>
  <c r="A218" i="35"/>
  <c r="O218" i="35" s="1"/>
  <c r="A203" i="35"/>
  <c r="O203" i="35" s="1"/>
  <c r="A149" i="35"/>
  <c r="C149" i="35" s="1"/>
  <c r="A287" i="35"/>
  <c r="O287" i="35" s="1"/>
  <c r="A143" i="35"/>
  <c r="D143" i="35" s="1"/>
  <c r="A183" i="35"/>
  <c r="E183" i="35" s="1"/>
  <c r="A239" i="35"/>
  <c r="E239" i="35" s="1"/>
  <c r="A321" i="35"/>
  <c r="A311" i="35"/>
  <c r="A303" i="35"/>
  <c r="A242" i="35"/>
  <c r="A170" i="35"/>
  <c r="C170" i="35" s="1"/>
  <c r="A93" i="35"/>
  <c r="A121" i="35"/>
  <c r="C121" i="35" s="1"/>
  <c r="A310" i="35"/>
  <c r="A22" i="35"/>
  <c r="A277" i="35"/>
  <c r="E277" i="35" s="1"/>
  <c r="A106" i="35"/>
  <c r="A16" i="35"/>
  <c r="D16" i="35" s="1"/>
  <c r="A109" i="35"/>
  <c r="A36" i="35"/>
  <c r="C36" i="35" s="1"/>
  <c r="A71" i="35"/>
  <c r="A136" i="35"/>
  <c r="A55" i="35"/>
  <c r="A262" i="35"/>
  <c r="A297" i="35"/>
  <c r="E297" i="35" s="1"/>
  <c r="A165" i="35"/>
  <c r="C165" i="35" s="1"/>
  <c r="A273" i="35"/>
  <c r="D273" i="35" s="1"/>
  <c r="A238" i="35"/>
  <c r="E238" i="35" s="1"/>
  <c r="A40" i="35"/>
  <c r="C40" i="35" s="1"/>
  <c r="A253" i="35"/>
  <c r="C253" i="35" s="1"/>
  <c r="A8" i="35"/>
  <c r="D8" i="35" s="1"/>
  <c r="A21" i="35"/>
  <c r="A102" i="35"/>
  <c r="D102" i="35" s="1"/>
  <c r="A91" i="35"/>
  <c r="E91" i="35" s="1"/>
  <c r="A169" i="35"/>
  <c r="D169" i="35" s="1"/>
  <c r="A83" i="35"/>
  <c r="C83" i="35" s="1"/>
  <c r="A90" i="35"/>
  <c r="D90" i="35" s="1"/>
  <c r="A26" i="35"/>
  <c r="O26" i="35" s="1"/>
  <c r="A24" i="35"/>
  <c r="O24" i="35" s="1"/>
  <c r="A47" i="35"/>
  <c r="E47" i="35" s="1"/>
  <c r="A307" i="35"/>
  <c r="E307" i="35" s="1"/>
  <c r="A44" i="35"/>
  <c r="O44" i="35" s="1"/>
  <c r="A81" i="35"/>
  <c r="D81" i="35" s="1"/>
  <c r="A56" i="35"/>
  <c r="E56" i="35" s="1"/>
  <c r="A316" i="35"/>
  <c r="E316" i="35" s="1"/>
  <c r="A252" i="35"/>
  <c r="C252" i="35" s="1"/>
  <c r="A84" i="35"/>
  <c r="O84" i="35" s="1"/>
  <c r="A180" i="35"/>
  <c r="C180" i="35" s="1"/>
  <c r="A315" i="35"/>
  <c r="O315" i="35" s="1"/>
  <c r="A226" i="35"/>
  <c r="A168" i="35"/>
  <c r="A89" i="35"/>
  <c r="O89" i="35" s="1"/>
  <c r="A266" i="35"/>
  <c r="A261" i="35"/>
  <c r="A257" i="35"/>
  <c r="E257" i="35" s="1"/>
  <c r="A265" i="35"/>
  <c r="A76" i="35"/>
  <c r="A112" i="35"/>
  <c r="D112" i="35" s="1"/>
  <c r="A20" i="35"/>
  <c r="A11" i="35"/>
  <c r="O14" i="35"/>
  <c r="D10" i="35"/>
  <c r="O10" i="35"/>
  <c r="C10" i="35"/>
  <c r="O104" i="35"/>
  <c r="C104" i="35"/>
  <c r="O295" i="35"/>
  <c r="D104" i="35"/>
  <c r="E241" i="35"/>
  <c r="C236" i="35"/>
  <c r="O110" i="35"/>
  <c r="D123" i="35"/>
  <c r="E117" i="35"/>
  <c r="E124" i="35"/>
  <c r="D124" i="35"/>
  <c r="E69" i="35"/>
  <c r="C25" i="35"/>
  <c r="O66" i="35"/>
  <c r="O177" i="35"/>
  <c r="C133" i="35"/>
  <c r="C190" i="35"/>
  <c r="E301" i="35"/>
  <c r="E190" i="35"/>
  <c r="D190" i="35"/>
  <c r="D284" i="35"/>
  <c r="E123" i="35"/>
  <c r="C46" i="35"/>
  <c r="E157" i="35"/>
  <c r="C123" i="35"/>
  <c r="O162" i="35"/>
  <c r="D72" i="35"/>
  <c r="O272" i="35"/>
  <c r="D241" i="35"/>
  <c r="C272" i="35"/>
  <c r="E236" i="35"/>
  <c r="O292" i="35"/>
  <c r="C317" i="35"/>
  <c r="D236" i="35"/>
  <c r="D94" i="35"/>
  <c r="D285" i="35"/>
  <c r="O134" i="35"/>
  <c r="C124" i="35"/>
  <c r="C69" i="35"/>
  <c r="C66" i="35"/>
  <c r="O72" i="35"/>
  <c r="O133" i="35"/>
  <c r="D272" i="35"/>
  <c r="D292" i="35"/>
  <c r="D69" i="35"/>
  <c r="D134" i="35"/>
  <c r="C282" i="35"/>
  <c r="D150" i="35"/>
  <c r="C134" i="35"/>
  <c r="O285" i="35"/>
  <c r="E282" i="35"/>
  <c r="C197" i="35"/>
  <c r="D301" i="35"/>
  <c r="C301" i="35"/>
  <c r="E255" i="35"/>
  <c r="C42" i="35"/>
  <c r="E317" i="35"/>
  <c r="O308" i="35"/>
  <c r="D255" i="35"/>
  <c r="E42" i="35"/>
  <c r="C35" i="35"/>
  <c r="E162" i="35"/>
  <c r="D317" i="35"/>
  <c r="D270" i="35"/>
  <c r="O220" i="35"/>
  <c r="C308" i="35"/>
  <c r="O255" i="35"/>
  <c r="D42" i="35"/>
  <c r="D35" i="35"/>
  <c r="C164" i="35"/>
  <c r="E164" i="35"/>
  <c r="E220" i="35"/>
  <c r="E308" i="35"/>
  <c r="E110" i="35"/>
  <c r="E175" i="35"/>
  <c r="E35" i="35"/>
  <c r="D220" i="35"/>
  <c r="D110" i="35"/>
  <c r="C162" i="35"/>
  <c r="C78" i="35"/>
  <c r="C175" i="35"/>
  <c r="D164" i="35"/>
  <c r="D46" i="35"/>
  <c r="C94" i="35"/>
  <c r="E197" i="35"/>
  <c r="E72" i="35"/>
  <c r="E101" i="35"/>
  <c r="C125" i="35"/>
  <c r="O284" i="35"/>
  <c r="C157" i="35"/>
  <c r="E94" i="35"/>
  <c r="D197" i="35"/>
  <c r="D105" i="35"/>
  <c r="C150" i="35"/>
  <c r="C177" i="35"/>
  <c r="O241" i="35"/>
  <c r="C284" i="35"/>
  <c r="E293" i="35"/>
  <c r="D157" i="35"/>
  <c r="E48" i="35"/>
  <c r="E27" i="35"/>
  <c r="D117" i="35"/>
  <c r="E285" i="35"/>
  <c r="O46" i="35"/>
  <c r="E292" i="35"/>
  <c r="C27" i="35"/>
  <c r="O101" i="35"/>
  <c r="C137" i="35"/>
  <c r="D78" i="35"/>
  <c r="O125" i="35"/>
  <c r="D137" i="35"/>
  <c r="O150" i="35"/>
  <c r="D177" i="35"/>
  <c r="O78" i="35"/>
  <c r="E133" i="35"/>
  <c r="D18" i="35"/>
  <c r="O54" i="35"/>
  <c r="C54" i="35"/>
  <c r="E54" i="35"/>
  <c r="C270" i="35"/>
  <c r="O270" i="35"/>
  <c r="D107" i="35"/>
  <c r="E107" i="35"/>
  <c r="O107" i="35"/>
  <c r="D175" i="35"/>
  <c r="E122" i="35"/>
  <c r="C122" i="35"/>
  <c r="D122" i="35"/>
  <c r="O122" i="35"/>
  <c r="C216" i="35"/>
  <c r="O320" i="35"/>
  <c r="D320" i="35"/>
  <c r="C320" i="35"/>
  <c r="E320" i="35"/>
  <c r="O258" i="35"/>
  <c r="E251" i="35"/>
  <c r="C251" i="35"/>
  <c r="D251" i="35"/>
  <c r="O251" i="35"/>
  <c r="D75" i="35"/>
  <c r="O75" i="35"/>
  <c r="C75" i="35"/>
  <c r="E75" i="35"/>
  <c r="O293" i="35"/>
  <c r="C293" i="35"/>
  <c r="C322" i="35"/>
  <c r="O322" i="35"/>
  <c r="E322" i="35"/>
  <c r="D59" i="35"/>
  <c r="O59" i="35"/>
  <c r="E59" i="35"/>
  <c r="C59" i="35"/>
  <c r="C163" i="35"/>
  <c r="E163" i="35"/>
  <c r="O163" i="35"/>
  <c r="D163" i="35"/>
  <c r="O48" i="35"/>
  <c r="D61" i="35"/>
  <c r="C61" i="35"/>
  <c r="C48" i="35"/>
  <c r="E61" i="35"/>
  <c r="O61" i="35"/>
  <c r="C18" i="35"/>
  <c r="D27" i="35"/>
  <c r="C12" i="35"/>
  <c r="E141" i="35"/>
  <c r="D12" i="35"/>
  <c r="C228" i="35"/>
  <c r="C141" i="35"/>
  <c r="D282" i="35"/>
  <c r="E105" i="35"/>
  <c r="C117" i="35"/>
  <c r="O141" i="35"/>
  <c r="D125" i="35"/>
  <c r="E137" i="35"/>
  <c r="D66" i="35"/>
  <c r="O105" i="35"/>
  <c r="D25" i="35"/>
  <c r="C118" i="35" l="1"/>
  <c r="D302" i="35"/>
  <c r="D49" i="35"/>
  <c r="O37" i="35"/>
  <c r="E37" i="35"/>
  <c r="E19" i="35"/>
  <c r="O49" i="35"/>
  <c r="E118" i="35"/>
  <c r="D127" i="35"/>
  <c r="C80" i="35"/>
  <c r="O302" i="35"/>
  <c r="O260" i="35"/>
  <c r="O145" i="35"/>
  <c r="E204" i="35"/>
  <c r="D34" i="35"/>
  <c r="D204" i="35"/>
  <c r="E302" i="35"/>
  <c r="E49" i="35"/>
  <c r="E306" i="35"/>
  <c r="C306" i="35"/>
  <c r="D249" i="35"/>
  <c r="C34" i="35"/>
  <c r="O127" i="35"/>
  <c r="C37" i="35"/>
  <c r="O118" i="35"/>
  <c r="E127" i="35"/>
  <c r="D80" i="35"/>
  <c r="O204" i="35"/>
  <c r="E145" i="35"/>
  <c r="O34" i="35"/>
  <c r="O249" i="35"/>
  <c r="E80" i="35"/>
  <c r="E249" i="35"/>
  <c r="O306" i="35"/>
  <c r="C145" i="35"/>
  <c r="O9" i="35"/>
  <c r="C9" i="35"/>
  <c r="D9" i="35"/>
  <c r="E267" i="35"/>
  <c r="D267" i="35"/>
  <c r="O267" i="35"/>
  <c r="C278" i="35"/>
  <c r="C263" i="35"/>
  <c r="C187" i="35"/>
  <c r="E159" i="35"/>
  <c r="D228" i="35"/>
  <c r="O161" i="35"/>
  <c r="C291" i="35"/>
  <c r="C247" i="35"/>
  <c r="E291" i="35"/>
  <c r="C227" i="35"/>
  <c r="E258" i="35"/>
  <c r="D216" i="35"/>
  <c r="D139" i="35"/>
  <c r="C237" i="35"/>
  <c r="E278" i="35"/>
  <c r="D278" i="35"/>
  <c r="O223" i="35"/>
  <c r="C50" i="35"/>
  <c r="E33" i="35"/>
  <c r="C139" i="35"/>
  <c r="E223" i="35"/>
  <c r="C223" i="35"/>
  <c r="E227" i="35"/>
  <c r="E161" i="35"/>
  <c r="O247" i="35"/>
  <c r="E113" i="35"/>
  <c r="C113" i="35"/>
  <c r="O113" i="35"/>
  <c r="E50" i="35"/>
  <c r="C295" i="35"/>
  <c r="E295" i="35"/>
  <c r="E228" i="35"/>
  <c r="D258" i="35"/>
  <c r="C161" i="35"/>
  <c r="D227" i="35"/>
  <c r="E237" i="35"/>
  <c r="D50" i="35"/>
  <c r="E216" i="35"/>
  <c r="D247" i="35"/>
  <c r="O139" i="35"/>
  <c r="O291" i="35"/>
  <c r="D237" i="35"/>
  <c r="D33" i="35"/>
  <c r="O33" i="35"/>
  <c r="E156" i="35"/>
  <c r="O156" i="35"/>
  <c r="D224" i="35"/>
  <c r="O214" i="35"/>
  <c r="E116" i="35"/>
  <c r="E224" i="35"/>
  <c r="O229" i="35"/>
  <c r="O224" i="35"/>
  <c r="O259" i="35"/>
  <c r="D313" i="35"/>
  <c r="O313" i="35"/>
  <c r="D229" i="35"/>
  <c r="E313" i="35"/>
  <c r="D254" i="35"/>
  <c r="D259" i="35"/>
  <c r="C259" i="35"/>
  <c r="C140" i="35"/>
  <c r="E186" i="35"/>
  <c r="D274" i="35"/>
  <c r="C74" i="35"/>
  <c r="C181" i="35"/>
  <c r="C114" i="35"/>
  <c r="E114" i="35"/>
  <c r="O274" i="35"/>
  <c r="D152" i="35"/>
  <c r="C39" i="35"/>
  <c r="E274" i="35"/>
  <c r="E264" i="35"/>
  <c r="D318" i="35"/>
  <c r="O85" i="35"/>
  <c r="O29" i="35"/>
  <c r="D200" i="35"/>
  <c r="O70" i="35"/>
  <c r="E144" i="35"/>
  <c r="D70" i="35"/>
  <c r="O290" i="35"/>
  <c r="E222" i="35"/>
  <c r="O186" i="35"/>
  <c r="D160" i="35"/>
  <c r="D85" i="35"/>
  <c r="O192" i="35"/>
  <c r="D213" i="35"/>
  <c r="O200" i="35"/>
  <c r="O275" i="35"/>
  <c r="D114" i="35"/>
  <c r="E111" i="35"/>
  <c r="E153" i="35"/>
  <c r="O160" i="35"/>
  <c r="C200" i="35"/>
  <c r="D138" i="35"/>
  <c r="E131" i="35"/>
  <c r="E189" i="35"/>
  <c r="O210" i="35"/>
  <c r="E305" i="35"/>
  <c r="E73" i="35"/>
  <c r="E70" i="35"/>
  <c r="O193" i="35"/>
  <c r="O129" i="35"/>
  <c r="D214" i="35"/>
  <c r="D73" i="35"/>
  <c r="E39" i="35"/>
  <c r="E230" i="35"/>
  <c r="C192" i="35"/>
  <c r="E28" i="35"/>
  <c r="E160" i="35"/>
  <c r="E138" i="35"/>
  <c r="O131" i="35"/>
  <c r="C189" i="35"/>
  <c r="D173" i="35"/>
  <c r="C159" i="35"/>
  <c r="C131" i="35"/>
  <c r="D189" i="35"/>
  <c r="O119" i="35"/>
  <c r="O167" i="35"/>
  <c r="D210" i="35"/>
  <c r="E194" i="35"/>
  <c r="C194" i="35"/>
  <c r="O98" i="35"/>
  <c r="D194" i="35"/>
  <c r="C214" i="35"/>
  <c r="C23" i="35"/>
  <c r="E23" i="35" s="1"/>
  <c r="E167" i="35"/>
  <c r="O318" i="35"/>
  <c r="O171" i="35"/>
  <c r="E176" i="35"/>
  <c r="C288" i="35"/>
  <c r="D74" i="35"/>
  <c r="D39" i="35"/>
  <c r="O23" i="35"/>
  <c r="C73" i="35"/>
  <c r="D179" i="35"/>
  <c r="E77" i="35"/>
  <c r="O53" i="35"/>
  <c r="C244" i="35"/>
  <c r="D244" i="35"/>
  <c r="E210" i="35"/>
  <c r="D192" i="35"/>
  <c r="E213" i="35"/>
  <c r="E146" i="35"/>
  <c r="O199" i="35"/>
  <c r="O263" i="35"/>
  <c r="O309" i="35"/>
  <c r="D186" i="35"/>
  <c r="D156" i="35"/>
  <c r="E98" i="35"/>
  <c r="O96" i="35"/>
  <c r="C30" i="35"/>
  <c r="E231" i="35"/>
  <c r="E181" i="35"/>
  <c r="E318" i="35"/>
  <c r="D29" i="35"/>
  <c r="C158" i="35"/>
  <c r="C14" i="35"/>
  <c r="D199" i="35"/>
  <c r="E193" i="35"/>
  <c r="D296" i="35"/>
  <c r="O213" i="35"/>
  <c r="E30" i="35"/>
  <c r="E263" i="35"/>
  <c r="D30" i="35"/>
  <c r="E119" i="35"/>
  <c r="E271" i="35"/>
  <c r="C29" i="35"/>
  <c r="C268" i="35"/>
  <c r="O312" i="35"/>
  <c r="D171" i="35"/>
  <c r="O158" i="35"/>
  <c r="C276" i="35"/>
  <c r="C167" i="35"/>
  <c r="C305" i="35"/>
  <c r="O248" i="35"/>
  <c r="D98" i="35"/>
  <c r="C256" i="35"/>
  <c r="E207" i="35"/>
  <c r="E276" i="35"/>
  <c r="D305" i="35"/>
  <c r="C173" i="35"/>
  <c r="E52" i="35"/>
  <c r="E31" i="35"/>
  <c r="E74" i="35"/>
  <c r="O174" i="35"/>
  <c r="D276" i="35"/>
  <c r="C152" i="35"/>
  <c r="D52" i="35"/>
  <c r="O173" i="35"/>
  <c r="E180" i="35"/>
  <c r="D209" i="35"/>
  <c r="E178" i="35"/>
  <c r="C211" i="35"/>
  <c r="E195" i="35"/>
  <c r="C120" i="35"/>
  <c r="D211" i="35"/>
  <c r="E97" i="35"/>
  <c r="C138" i="35"/>
  <c r="O97" i="35"/>
  <c r="E121" i="35"/>
  <c r="O231" i="35"/>
  <c r="D97" i="35"/>
  <c r="O120" i="35"/>
  <c r="C233" i="35"/>
  <c r="D212" i="35"/>
  <c r="D147" i="35"/>
  <c r="D181" i="35"/>
  <c r="C290" i="35"/>
  <c r="D58" i="35"/>
  <c r="D182" i="35"/>
  <c r="D202" i="35"/>
  <c r="C144" i="35"/>
  <c r="E199" i="35"/>
  <c r="D250" i="35"/>
  <c r="O221" i="35"/>
  <c r="O195" i="35"/>
  <c r="D158" i="35"/>
  <c r="C240" i="35"/>
  <c r="E288" i="35"/>
  <c r="E254" i="35"/>
  <c r="E290" i="35"/>
  <c r="C178" i="35"/>
  <c r="O58" i="35"/>
  <c r="E256" i="35"/>
  <c r="D120" i="35"/>
  <c r="O144" i="35"/>
  <c r="O268" i="35"/>
  <c r="O206" i="35"/>
  <c r="E240" i="35"/>
  <c r="O207" i="35"/>
  <c r="C119" i="35"/>
  <c r="C254" i="35"/>
  <c r="C174" i="35"/>
  <c r="D256" i="35"/>
  <c r="O178" i="35"/>
  <c r="O222" i="35"/>
  <c r="C231" i="35"/>
  <c r="E211" i="35"/>
  <c r="C206" i="35"/>
  <c r="D240" i="35"/>
  <c r="C287" i="35"/>
  <c r="D287" i="35"/>
  <c r="E287" i="35"/>
  <c r="E82" i="35"/>
  <c r="D82" i="35"/>
  <c r="O82" i="35"/>
  <c r="C82" i="35"/>
  <c r="E92" i="35"/>
  <c r="D92" i="35"/>
  <c r="C92" i="35"/>
  <c r="O92" i="35"/>
  <c r="D64" i="35"/>
  <c r="E64" i="35"/>
  <c r="C64" i="35"/>
  <c r="C53" i="35"/>
  <c r="D53" i="35"/>
  <c r="E221" i="35"/>
  <c r="C221" i="35"/>
  <c r="O153" i="35"/>
  <c r="C153" i="35"/>
  <c r="D116" i="35"/>
  <c r="O116" i="35"/>
  <c r="D15" i="35"/>
  <c r="C15" i="35"/>
  <c r="O15" i="35"/>
  <c r="D41" i="35"/>
  <c r="O41" i="35"/>
  <c r="E41" i="35"/>
  <c r="C41" i="35"/>
  <c r="C147" i="35"/>
  <c r="O147" i="35"/>
  <c r="C280" i="35"/>
  <c r="E280" i="35"/>
  <c r="O108" i="35"/>
  <c r="C108" i="35"/>
  <c r="O155" i="35"/>
  <c r="C155" i="35"/>
  <c r="D96" i="35"/>
  <c r="C96" i="35"/>
  <c r="D203" i="35"/>
  <c r="E203" i="35"/>
  <c r="C196" i="35"/>
  <c r="E196" i="35"/>
  <c r="E225" i="35"/>
  <c r="O225" i="35"/>
  <c r="D225" i="35"/>
  <c r="D79" i="35"/>
  <c r="O79" i="35"/>
  <c r="E79" i="35"/>
  <c r="D95" i="35"/>
  <c r="O95" i="35"/>
  <c r="D146" i="35"/>
  <c r="O146" i="35"/>
  <c r="O264" i="35"/>
  <c r="D264" i="35"/>
  <c r="O187" i="35"/>
  <c r="E187" i="35"/>
  <c r="O180" i="35"/>
  <c r="D180" i="35"/>
  <c r="O47" i="35"/>
  <c r="D47" i="35"/>
  <c r="C47" i="35"/>
  <c r="D176" i="35"/>
  <c r="C176" i="35"/>
  <c r="C77" i="35"/>
  <c r="D77" i="35"/>
  <c r="D151" i="35"/>
  <c r="O151" i="35"/>
  <c r="C151" i="35"/>
  <c r="C148" i="35"/>
  <c r="E148" i="35"/>
  <c r="O148" i="35"/>
  <c r="C281" i="35"/>
  <c r="E281" i="35"/>
  <c r="D281" i="35"/>
  <c r="E45" i="35"/>
  <c r="O45" i="35"/>
  <c r="C230" i="35"/>
  <c r="O230" i="35"/>
  <c r="E212" i="35"/>
  <c r="O212" i="35"/>
  <c r="E300" i="35"/>
  <c r="D300" i="35"/>
  <c r="C300" i="35"/>
  <c r="C202" i="35"/>
  <c r="E202" i="35"/>
  <c r="E140" i="35"/>
  <c r="O140" i="35"/>
  <c r="E312" i="35"/>
  <c r="D312" i="35"/>
  <c r="O299" i="35"/>
  <c r="C299" i="35"/>
  <c r="E299" i="35"/>
  <c r="D215" i="35"/>
  <c r="E215" i="35"/>
  <c r="O215" i="35"/>
  <c r="D233" i="35"/>
  <c r="O233" i="35"/>
  <c r="O209" i="35"/>
  <c r="C209" i="35"/>
  <c r="D260" i="35"/>
  <c r="D275" i="35"/>
  <c r="C229" i="35"/>
  <c r="D195" i="35"/>
  <c r="E10" i="35"/>
  <c r="E260" i="35"/>
  <c r="C58" i="35"/>
  <c r="C275" i="35"/>
  <c r="D129" i="35"/>
  <c r="D101" i="35"/>
  <c r="O179" i="35"/>
  <c r="C129" i="35"/>
  <c r="C52" i="35"/>
  <c r="E179" i="35"/>
  <c r="C309" i="35"/>
  <c r="E250" i="35"/>
  <c r="C171" i="35"/>
  <c r="O250" i="35"/>
  <c r="D309" i="35"/>
  <c r="D193" i="35"/>
  <c r="E103" i="35"/>
  <c r="O103" i="35"/>
  <c r="E248" i="35"/>
  <c r="C225" i="35"/>
  <c r="D111" i="35"/>
  <c r="O38" i="35"/>
  <c r="E95" i="35"/>
  <c r="D222" i="35"/>
  <c r="C32" i="35"/>
  <c r="D243" i="35"/>
  <c r="O196" i="35"/>
  <c r="C95" i="35"/>
  <c r="O271" i="35"/>
  <c r="C243" i="35"/>
  <c r="D196" i="35"/>
  <c r="D280" i="35"/>
  <c r="O17" i="35"/>
  <c r="C17" i="35"/>
  <c r="D17" i="35"/>
  <c r="D174" i="35"/>
  <c r="C207" i="35"/>
  <c r="D32" i="35"/>
  <c r="O152" i="35"/>
  <c r="E108" i="35"/>
  <c r="C79" i="35"/>
  <c r="C271" i="35"/>
  <c r="O111" i="35"/>
  <c r="E155" i="35"/>
  <c r="D108" i="35"/>
  <c r="D28" i="35"/>
  <c r="O280" i="35"/>
  <c r="E32" i="35"/>
  <c r="C203" i="35"/>
  <c r="C38" i="35"/>
  <c r="E245" i="35"/>
  <c r="D103" i="35"/>
  <c r="E85" i="35"/>
  <c r="C182" i="35"/>
  <c r="C248" i="35"/>
  <c r="D288" i="35"/>
  <c r="O244" i="35"/>
  <c r="E268" i="35"/>
  <c r="C28" i="35"/>
  <c r="E243" i="35"/>
  <c r="E206" i="35"/>
  <c r="D38" i="35"/>
  <c r="D246" i="35"/>
  <c r="O246" i="35"/>
  <c r="O88" i="35"/>
  <c r="O100" i="35"/>
  <c r="O142" i="35"/>
  <c r="O273" i="35"/>
  <c r="D166" i="35"/>
  <c r="E88" i="35"/>
  <c r="E100" i="35"/>
  <c r="C245" i="35"/>
  <c r="C246" i="35"/>
  <c r="D88" i="35"/>
  <c r="C286" i="35"/>
  <c r="O286" i="35"/>
  <c r="C100" i="35"/>
  <c r="D142" i="35"/>
  <c r="E219" i="35"/>
  <c r="C219" i="35"/>
  <c r="C208" i="35"/>
  <c r="D245" i="35"/>
  <c r="O166" i="35"/>
  <c r="E166" i="35"/>
  <c r="C239" i="35"/>
  <c r="O219" i="35"/>
  <c r="C142" i="35"/>
  <c r="C289" i="35"/>
  <c r="C51" i="35"/>
  <c r="D201" i="35"/>
  <c r="O159" i="35"/>
  <c r="E184" i="35"/>
  <c r="O184" i="35"/>
  <c r="C184" i="35"/>
  <c r="D184" i="35"/>
  <c r="O13" i="35"/>
  <c r="D13" i="35"/>
  <c r="C13" i="35"/>
  <c r="E191" i="35"/>
  <c r="E169" i="35"/>
  <c r="O208" i="35"/>
  <c r="C169" i="35"/>
  <c r="O81" i="35"/>
  <c r="D239" i="35"/>
  <c r="C273" i="35"/>
  <c r="O239" i="35"/>
  <c r="D286" i="35"/>
  <c r="C191" i="35"/>
  <c r="E289" i="35"/>
  <c r="C81" i="35"/>
  <c r="C31" i="35"/>
  <c r="O289" i="35"/>
  <c r="C235" i="35"/>
  <c r="O31" i="35"/>
  <c r="E273" i="35"/>
  <c r="D208" i="35"/>
  <c r="C234" i="35"/>
  <c r="D235" i="35"/>
  <c r="O198" i="35"/>
  <c r="D205" i="35"/>
  <c r="O217" i="35"/>
  <c r="O304" i="35"/>
  <c r="O234" i="35"/>
  <c r="C205" i="35"/>
  <c r="O68" i="35"/>
  <c r="E201" i="35"/>
  <c r="C143" i="35"/>
  <c r="O65" i="35"/>
  <c r="D65" i="35"/>
  <c r="E65" i="35"/>
  <c r="C65" i="35"/>
  <c r="D234" i="35"/>
  <c r="C304" i="35"/>
  <c r="O205" i="35"/>
  <c r="C68" i="35"/>
  <c r="O172" i="35"/>
  <c r="E143" i="35"/>
  <c r="C154" i="35"/>
  <c r="C298" i="35"/>
  <c r="O298" i="35"/>
  <c r="E298" i="35"/>
  <c r="D298" i="35"/>
  <c r="E68" i="35"/>
  <c r="C172" i="35"/>
  <c r="D172" i="35"/>
  <c r="O201" i="35"/>
  <c r="E198" i="35"/>
  <c r="E115" i="35"/>
  <c r="D115" i="35"/>
  <c r="O115" i="35"/>
  <c r="C115" i="35"/>
  <c r="D304" i="35"/>
  <c r="C217" i="35"/>
  <c r="E217" i="35"/>
  <c r="D154" i="35"/>
  <c r="D191" i="35"/>
  <c r="O143" i="35"/>
  <c r="E235" i="35"/>
  <c r="E154" i="35"/>
  <c r="C198" i="35"/>
  <c r="E43" i="35"/>
  <c r="O43" i="35"/>
  <c r="C43" i="35"/>
  <c r="D87" i="35"/>
  <c r="O87" i="35"/>
  <c r="E87" i="35"/>
  <c r="C87" i="35"/>
  <c r="D60" i="35"/>
  <c r="C86" i="35"/>
  <c r="E218" i="35"/>
  <c r="E132" i="35"/>
  <c r="D279" i="35"/>
  <c r="O279" i="35"/>
  <c r="E279" i="35"/>
  <c r="E232" i="35"/>
  <c r="O182" i="35"/>
  <c r="D232" i="35"/>
  <c r="C238" i="35"/>
  <c r="O232" i="35"/>
  <c r="O238" i="35"/>
  <c r="C307" i="35"/>
  <c r="E81" i="35"/>
  <c r="O169" i="35"/>
  <c r="C63" i="35"/>
  <c r="E63" i="35"/>
  <c r="O63" i="35"/>
  <c r="D63" i="35"/>
  <c r="C297" i="35"/>
  <c r="C8" i="35"/>
  <c r="E8" i="35" s="1"/>
  <c r="E314" i="35"/>
  <c r="O16" i="35"/>
  <c r="C269" i="35"/>
  <c r="C315" i="35"/>
  <c r="D40" i="35"/>
  <c r="D86" i="35"/>
  <c r="O283" i="35"/>
  <c r="C185" i="35"/>
  <c r="O185" i="35"/>
  <c r="E185" i="35"/>
  <c r="D132" i="35"/>
  <c r="D218" i="35"/>
  <c r="O297" i="35"/>
  <c r="D149" i="35"/>
  <c r="E86" i="35"/>
  <c r="O135" i="35"/>
  <c r="C135" i="35"/>
  <c r="D269" i="35"/>
  <c r="E283" i="35"/>
  <c r="E67" i="35"/>
  <c r="E149" i="35"/>
  <c r="E135" i="35"/>
  <c r="O102" i="35"/>
  <c r="O67" i="35"/>
  <c r="D62" i="35"/>
  <c r="O62" i="35"/>
  <c r="C62" i="35"/>
  <c r="E62" i="35"/>
  <c r="O8" i="35"/>
  <c r="O269" i="35"/>
  <c r="C24" i="35"/>
  <c r="D67" i="35"/>
  <c r="O319" i="35"/>
  <c r="D319" i="35"/>
  <c r="C319" i="35"/>
  <c r="E319" i="35"/>
  <c r="D57" i="35"/>
  <c r="E57" i="35"/>
  <c r="C57" i="35"/>
  <c r="O57" i="35"/>
  <c r="C132" i="35"/>
  <c r="C16" i="35"/>
  <c r="E16" i="35" s="1"/>
  <c r="C218" i="35"/>
  <c r="O149" i="35"/>
  <c r="C60" i="35"/>
  <c r="O314" i="35"/>
  <c r="D283" i="35"/>
  <c r="E44" i="35"/>
  <c r="O60" i="35"/>
  <c r="E90" i="35"/>
  <c r="D314" i="35"/>
  <c r="C257" i="35"/>
  <c r="D315" i="35"/>
  <c r="E296" i="35"/>
  <c r="O296" i="35"/>
  <c r="D126" i="35"/>
  <c r="E126" i="35"/>
  <c r="O126" i="35"/>
  <c r="C126" i="35"/>
  <c r="D165" i="35"/>
  <c r="D128" i="35"/>
  <c r="D91" i="35"/>
  <c r="E130" i="35"/>
  <c r="D130" i="35"/>
  <c r="C130" i="35"/>
  <c r="O130" i="35"/>
  <c r="C128" i="35"/>
  <c r="D183" i="35"/>
  <c r="E99" i="35"/>
  <c r="C99" i="35"/>
  <c r="D99" i="35"/>
  <c r="C183" i="35"/>
  <c r="O121" i="35"/>
  <c r="C89" i="35"/>
  <c r="C91" i="35"/>
  <c r="E128" i="35"/>
  <c r="O183" i="35"/>
  <c r="O311" i="35"/>
  <c r="E311" i="35"/>
  <c r="C311" i="35"/>
  <c r="D311" i="35"/>
  <c r="D321" i="35"/>
  <c r="C321" i="35"/>
  <c r="E321" i="35"/>
  <c r="O321" i="35"/>
  <c r="O294" i="35"/>
  <c r="D294" i="35"/>
  <c r="E294" i="35"/>
  <c r="C294" i="35"/>
  <c r="D45" i="35"/>
  <c r="C45" i="35"/>
  <c r="D121" i="35"/>
  <c r="O51" i="35"/>
  <c r="E51" i="35"/>
  <c r="O188" i="35"/>
  <c r="C188" i="35"/>
  <c r="E188" i="35"/>
  <c r="D188" i="35"/>
  <c r="O22" i="35"/>
  <c r="C22" i="35"/>
  <c r="D22" i="35"/>
  <c r="C277" i="35"/>
  <c r="D84" i="35"/>
  <c r="E83" i="35"/>
  <c r="E310" i="35"/>
  <c r="O310" i="35"/>
  <c r="D310" i="35"/>
  <c r="C310" i="35"/>
  <c r="C90" i="35"/>
  <c r="O56" i="35"/>
  <c r="D89" i="35"/>
  <c r="E89" i="35"/>
  <c r="E40" i="35"/>
  <c r="D238" i="35"/>
  <c r="D257" i="35"/>
  <c r="C93" i="35"/>
  <c r="O93" i="35"/>
  <c r="E93" i="35"/>
  <c r="D93" i="35"/>
  <c r="O316" i="35"/>
  <c r="O40" i="35"/>
  <c r="D109" i="35"/>
  <c r="E109" i="35"/>
  <c r="O109" i="35"/>
  <c r="C109" i="35"/>
  <c r="D170" i="35"/>
  <c r="O170" i="35"/>
  <c r="E170" i="35"/>
  <c r="D277" i="35"/>
  <c r="O90" i="35"/>
  <c r="D242" i="35"/>
  <c r="C242" i="35"/>
  <c r="O242" i="35"/>
  <c r="E242" i="35"/>
  <c r="O277" i="35"/>
  <c r="D56" i="35"/>
  <c r="C56" i="35"/>
  <c r="D83" i="35"/>
  <c r="O83" i="35"/>
  <c r="E14" i="35"/>
  <c r="C106" i="35"/>
  <c r="O106" i="35"/>
  <c r="E106" i="35"/>
  <c r="D106" i="35"/>
  <c r="O303" i="35"/>
  <c r="D303" i="35"/>
  <c r="C303" i="35"/>
  <c r="E303" i="35"/>
  <c r="B7" i="35"/>
  <c r="D253" i="35"/>
  <c r="C102" i="35"/>
  <c r="O252" i="35"/>
  <c r="O257" i="35"/>
  <c r="O265" i="35"/>
  <c r="E265" i="35"/>
  <c r="D265" i="35"/>
  <c r="C265" i="35"/>
  <c r="O21" i="35"/>
  <c r="C21" i="35"/>
  <c r="D21" i="35"/>
  <c r="D262" i="35"/>
  <c r="C262" i="35"/>
  <c r="O262" i="35"/>
  <c r="E262" i="35"/>
  <c r="E253" i="35"/>
  <c r="E84" i="35"/>
  <c r="C84" i="35"/>
  <c r="D55" i="35"/>
  <c r="E55" i="35"/>
  <c r="C55" i="35"/>
  <c r="O55" i="35"/>
  <c r="E136" i="35"/>
  <c r="C136" i="35"/>
  <c r="O136" i="35"/>
  <c r="D136" i="35"/>
  <c r="E165" i="35"/>
  <c r="E315" i="35"/>
  <c r="E112" i="35"/>
  <c r="O266" i="35"/>
  <c r="C266" i="35"/>
  <c r="E266" i="35"/>
  <c r="D266" i="35"/>
  <c r="C316" i="35"/>
  <c r="D316" i="35"/>
  <c r="E71" i="35"/>
  <c r="C71" i="35"/>
  <c r="O71" i="35"/>
  <c r="D71" i="35"/>
  <c r="D261" i="35"/>
  <c r="C261" i="35"/>
  <c r="E261" i="35"/>
  <c r="O261" i="35"/>
  <c r="C44" i="35"/>
  <c r="O253" i="35"/>
  <c r="O165" i="35"/>
  <c r="O112" i="35"/>
  <c r="O91" i="35"/>
  <c r="E102" i="35"/>
  <c r="O11" i="35"/>
  <c r="C11" i="35"/>
  <c r="D11" i="35"/>
  <c r="O36" i="35"/>
  <c r="E36" i="35"/>
  <c r="D36" i="35"/>
  <c r="O307" i="35"/>
  <c r="D44" i="35"/>
  <c r="D297" i="35"/>
  <c r="C112" i="35"/>
  <c r="D24" i="35"/>
  <c r="D26" i="35"/>
  <c r="D307" i="35"/>
  <c r="O20" i="35"/>
  <c r="D20" i="35"/>
  <c r="C20" i="35"/>
  <c r="O168" i="35"/>
  <c r="E168" i="35"/>
  <c r="D168" i="35"/>
  <c r="C168" i="35"/>
  <c r="D252" i="35"/>
  <c r="O226" i="35"/>
  <c r="C226" i="35"/>
  <c r="E226" i="35"/>
  <c r="D226" i="35"/>
  <c r="E252" i="35"/>
  <c r="C26" i="35"/>
  <c r="E26" i="35" s="1"/>
  <c r="O76" i="35"/>
  <c r="E76" i="35"/>
  <c r="C76" i="35"/>
  <c r="D76" i="35"/>
  <c r="E18" i="35"/>
  <c r="E25" i="35"/>
  <c r="E12" i="35"/>
  <c r="E9" i="35" l="1"/>
  <c r="E17" i="35"/>
  <c r="E15" i="35"/>
  <c r="E24" i="35"/>
  <c r="E13" i="35"/>
  <c r="E20" i="35"/>
  <c r="E21" i="35"/>
  <c r="D7" i="35"/>
  <c r="E22" i="35"/>
  <c r="C7" i="35"/>
  <c r="E11" i="35"/>
  <c r="E7" i="35" l="1"/>
  <c r="G4" i="35"/>
  <c r="E4" i="3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<sst xmlns="http://schemas.openxmlformats.org/spreadsheetml/2006/main" count="403" uniqueCount="288">
  <si>
    <t>수입 및 지출 결의서</t>
    <phoneticPr fontId="2" type="noConversion"/>
  </si>
  <si>
    <t>일  자</t>
    <phoneticPr fontId="2" type="noConversion"/>
  </si>
  <si>
    <t>적   요</t>
    <phoneticPr fontId="2" type="noConversion"/>
  </si>
  <si>
    <t>수입금액</t>
    <phoneticPr fontId="2" type="noConversion"/>
  </si>
  <si>
    <t>지출금액</t>
    <phoneticPr fontId="2" type="noConversion"/>
  </si>
  <si>
    <t>비   고</t>
    <phoneticPr fontId="2" type="noConversion"/>
  </si>
  <si>
    <t>항목</t>
    <phoneticPr fontId="2" type="noConversion"/>
  </si>
  <si>
    <t>관</t>
    <phoneticPr fontId="2" type="noConversion"/>
  </si>
  <si>
    <t>수입/지출</t>
    <phoneticPr fontId="2" type="noConversion"/>
  </si>
  <si>
    <t>수입누적구분</t>
    <phoneticPr fontId="2" type="noConversion"/>
  </si>
  <si>
    <t>월</t>
    <phoneticPr fontId="2" type="noConversion"/>
  </si>
  <si>
    <t>전년도 이월금</t>
  </si>
  <si>
    <t>수입</t>
    <phoneticPr fontId="2" type="noConversion"/>
  </si>
  <si>
    <t>지출</t>
    <phoneticPr fontId="2" type="noConversion"/>
  </si>
  <si>
    <t>일 자</t>
    <phoneticPr fontId="2" type="noConversion"/>
  </si>
  <si>
    <t>증빙유무</t>
    <phoneticPr fontId="2" type="noConversion"/>
  </si>
  <si>
    <t>과 목</t>
    <phoneticPr fontId="2" type="noConversion"/>
  </si>
  <si>
    <t>항</t>
    <phoneticPr fontId="2" type="noConversion"/>
  </si>
  <si>
    <t>목</t>
    <phoneticPr fontId="2" type="noConversion"/>
  </si>
  <si>
    <t>금 액</t>
    <phoneticPr fontId="2" type="noConversion"/>
  </si>
  <si>
    <t>金</t>
    <phoneticPr fontId="2" type="noConversion"/>
  </si>
  <si>
    <t>계</t>
    <phoneticPr fontId="2" type="noConversion"/>
  </si>
  <si>
    <t>수 입</t>
    <phoneticPr fontId="2" type="noConversion"/>
  </si>
  <si>
    <t>자 체 헌 금</t>
    <phoneticPr fontId="2" type="noConversion"/>
  </si>
  <si>
    <t>기  타</t>
    <phoneticPr fontId="2" type="noConversion"/>
  </si>
  <si>
    <t>금일</t>
    <phoneticPr fontId="2" type="noConversion"/>
  </si>
  <si>
    <t>누계</t>
    <phoneticPr fontId="2" type="noConversion"/>
  </si>
  <si>
    <t>지 출</t>
    <phoneticPr fontId="2" type="noConversion"/>
  </si>
  <si>
    <t>수입누계</t>
    <phoneticPr fontId="2" type="noConversion"/>
  </si>
  <si>
    <t>청구 및 영수자</t>
    <phoneticPr fontId="2" type="noConversion"/>
  </si>
  <si>
    <t>잔고</t>
    <phoneticPr fontId="2" type="noConversion"/>
  </si>
  <si>
    <t xml:space="preserve">(인)  </t>
    <phoneticPr fontId="2" type="noConversion"/>
  </si>
  <si>
    <t>결 재</t>
    <phoneticPr fontId="2" type="noConversion"/>
  </si>
  <si>
    <t xml:space="preserve">  ※ 증빙없는 지출은 영수자 서명 및 내용을 상세히 기록할 것</t>
    <phoneticPr fontId="2" type="noConversion"/>
  </si>
  <si>
    <t>잔  액</t>
    <phoneticPr fontId="2" type="noConversion"/>
  </si>
  <si>
    <t>월계</t>
    <phoneticPr fontId="2" type="noConversion"/>
  </si>
  <si>
    <t>잔액</t>
    <phoneticPr fontId="2" type="noConversion"/>
  </si>
  <si>
    <t>수입(Income)</t>
    <phoneticPr fontId="2" type="noConversion"/>
  </si>
  <si>
    <t>지출(Expenses)</t>
    <phoneticPr fontId="2" type="noConversion"/>
  </si>
  <si>
    <t>교회보조금 (교회지원금,재배정금)</t>
    <phoneticPr fontId="2" type="noConversion"/>
  </si>
  <si>
    <t>구분</t>
    <phoneticPr fontId="2" type="noConversion"/>
  </si>
  <si>
    <t>세      입</t>
    <phoneticPr fontId="10" type="noConversion"/>
  </si>
  <si>
    <t>세      출</t>
    <phoneticPr fontId="10" type="noConversion"/>
  </si>
  <si>
    <t>비  고</t>
    <phoneticPr fontId="10" type="noConversion"/>
  </si>
  <si>
    <t>전년도이월금</t>
    <phoneticPr fontId="10" type="noConversion"/>
  </si>
  <si>
    <t>회기총수입</t>
    <phoneticPr fontId="2" type="noConversion"/>
  </si>
  <si>
    <t>합 계</t>
    <phoneticPr fontId="10" type="noConversion"/>
  </si>
  <si>
    <t>지출항목</t>
    <phoneticPr fontId="2" type="noConversion"/>
  </si>
  <si>
    <t>지 출 계</t>
    <phoneticPr fontId="2" type="noConversion"/>
  </si>
  <si>
    <t>교회지원금</t>
    <phoneticPr fontId="10" type="noConversion"/>
  </si>
  <si>
    <t>재배정금</t>
    <phoneticPr fontId="2" type="noConversion"/>
  </si>
  <si>
    <t>찬조/이자/기타</t>
    <phoneticPr fontId="10" type="noConversion"/>
  </si>
  <si>
    <t>이월금</t>
    <phoneticPr fontId="2" type="noConversion"/>
  </si>
  <si>
    <t>1월</t>
    <phoneticPr fontId="2" type="noConversion"/>
  </si>
  <si>
    <t>6월</t>
  </si>
  <si>
    <t>상반기 계</t>
    <phoneticPr fontId="10" type="noConversion"/>
  </si>
  <si>
    <t>잔액(이월금)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</si>
  <si>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</si>
  <si>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</si>
  <si>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</si>
  <si>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</si>
  <si>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</si>
  <si>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</si>
  <si>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상반기
검산총액</t>
    <phoneticPr fontId="2" type="noConversion"/>
  </si>
  <si>
    <t>상반기 검산총액</t>
    <phoneticPr fontId="2" type="noConversion"/>
  </si>
  <si>
    <t>하반기 계</t>
    <phoneticPr fontId="10" type="noConversion"/>
  </si>
  <si>
    <t>하반기 계</t>
    <phoneticPr fontId="2" type="noConversion"/>
  </si>
  <si>
    <t>합    계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</si>
  <si>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</si>
  <si>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</si>
  <si>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</si>
  <si>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</si>
  <si>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</si>
  <si>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</si>
  <si>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기관명 :</t>
    <phoneticPr fontId="10" type="noConversion"/>
  </si>
  <si>
    <t>(단위 : 원)</t>
    <phoneticPr fontId="2" type="noConversion"/>
  </si>
  <si>
    <t>위와 같이 검산자료를 제출합니다.</t>
    <phoneticPr fontId="2" type="noConversion"/>
  </si>
  <si>
    <t xml:space="preserve">   (인)</t>
    <phoneticPr fontId="2" type="noConversion"/>
  </si>
  <si>
    <t>검산부장</t>
    <phoneticPr fontId="2" type="noConversion"/>
  </si>
  <si>
    <t>(인)</t>
    <phoneticPr fontId="2" type="noConversion"/>
  </si>
  <si>
    <t>회계담당자  :</t>
    <phoneticPr fontId="2" type="noConversion"/>
  </si>
  <si>
    <t xml:space="preserve">   (인)   휴대폰 :</t>
    <phoneticPr fontId="2" type="noConversion"/>
  </si>
  <si>
    <t>위     원</t>
    <phoneticPr fontId="2" type="noConversion"/>
  </si>
  <si>
    <t>대상기간</t>
    <phoneticPr fontId="2" type="noConversion"/>
  </si>
  <si>
    <t>입력하세요</t>
    <phoneticPr fontId="2" type="noConversion"/>
  </si>
  <si>
    <t>시작일자</t>
    <phoneticPr fontId="2" type="noConversion"/>
  </si>
  <si>
    <t>종료일자</t>
    <phoneticPr fontId="2" type="noConversion"/>
  </si>
  <si>
    <t>수입항목</t>
    <phoneticPr fontId="2" type="noConversion"/>
  </si>
  <si>
    <t>일합계</t>
    <phoneticPr fontId="2" type="noConversion"/>
  </si>
  <si>
    <t>지출내역 합계</t>
    <phoneticPr fontId="2" type="noConversion"/>
  </si>
  <si>
    <t>수입내역 합계</t>
    <phoneticPr fontId="2" type="noConversion"/>
  </si>
  <si>
    <t>회계코드위치</t>
    <phoneticPr fontId="2" type="noConversion"/>
  </si>
  <si>
    <t>전년도이월금</t>
  </si>
  <si>
    <t>변경일자</t>
    <phoneticPr fontId="2" type="noConversion"/>
  </si>
  <si>
    <t>변경내용</t>
    <phoneticPr fontId="2" type="noConversion"/>
  </si>
  <si>
    <t>변경자</t>
    <phoneticPr fontId="2" type="noConversion"/>
  </si>
  <si>
    <t>도성현</t>
    <phoneticPr fontId="2" type="noConversion"/>
  </si>
  <si>
    <t>비고</t>
    <phoneticPr fontId="2" type="noConversion"/>
  </si>
  <si>
    <t>교회보조금</t>
  </si>
  <si>
    <t>기타수입</t>
  </si>
  <si>
    <t>2월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</si>
  <si>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</si>
  <si>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</si>
  <si>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</si>
  <si>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 xml:space="preserve"> </t>
    <phoneticPr fontId="2" type="noConversion"/>
  </si>
  <si>
    <t>회계장부 Sheet 수입누적 함수 오류 수정</t>
    <phoneticPr fontId="2" type="noConversion"/>
  </si>
  <si>
    <t>수입 항목 중에서 월정헌금, 주일헌금 중 선택할 수 있도록 수정</t>
    <phoneticPr fontId="2" type="noConversion"/>
  </si>
  <si>
    <t>전년도 이월금의 년도가 지난 년도가 되는 문제 수정</t>
    <phoneticPr fontId="2" type="noConversion"/>
  </si>
  <si>
    <t>Sheet</t>
    <phoneticPr fontId="2" type="noConversion"/>
  </si>
  <si>
    <t>회계코드</t>
    <phoneticPr fontId="2" type="noConversion"/>
  </si>
  <si>
    <t>회계보고서</t>
    <phoneticPr fontId="2" type="noConversion"/>
  </si>
  <si>
    <t>결의서(기본)</t>
    <phoneticPr fontId="2" type="noConversion"/>
  </si>
  <si>
    <t>결의서(추가)</t>
    <phoneticPr fontId="2" type="noConversion"/>
  </si>
  <si>
    <t>회계장부</t>
    <phoneticPr fontId="2" type="noConversion"/>
  </si>
  <si>
    <t>검사서(상반기)</t>
    <phoneticPr fontId="2" type="noConversion"/>
  </si>
  <si>
    <t>지출 - 관 최대 입력 가능 수 변경 :  12개 ⇒ 15개</t>
    <phoneticPr fontId="2" type="noConversion"/>
  </si>
  <si>
    <t>지출 - 지출항목 관별 최대 입력 가능 수 변경 : 6개 ⇒ 20개</t>
    <phoneticPr fontId="2" type="noConversion"/>
  </si>
  <si>
    <t>지출 - 지출항목 총 입력 가능 수 변경 :  28개 ⇒ 37개</t>
    <phoneticPr fontId="2" type="noConversion"/>
  </si>
  <si>
    <t>지출항목 최대 37개까지 출력 가능</t>
    <phoneticPr fontId="2" type="noConversion"/>
  </si>
  <si>
    <t>당일자 지출항목 최대 개수 변경 : 17개 ⇒ 33개</t>
    <phoneticPr fontId="2" type="noConversion"/>
  </si>
  <si>
    <t>당일자 수입항목 최대 개수 변경 : 11개 ⇒ 21개</t>
    <phoneticPr fontId="2" type="noConversion"/>
  </si>
  <si>
    <t>당일자 지출항목 17개 또는 수입항목 11개 초과 시 사용</t>
    <phoneticPr fontId="2" type="noConversion"/>
  </si>
  <si>
    <t>헌금 수입이 기타 수입으로 표시되는 오류 수정</t>
    <phoneticPr fontId="2" type="noConversion"/>
  </si>
  <si>
    <t>전년도 이월금의 년도가 당해년도가 되도록 함수 삽입</t>
    <phoneticPr fontId="2" type="noConversion"/>
  </si>
  <si>
    <t>결재란 직위를 직접 입력할 수 있도록 허용. 예) 부장, 회장, 위원장 등</t>
    <phoneticPr fontId="2" type="noConversion"/>
  </si>
  <si>
    <t>부서별 장(長)을 직접 입력할 수 있도록 허용. 예) 부장, 회장, 위원장 등</t>
    <phoneticPr fontId="2" type="noConversion"/>
  </si>
  <si>
    <t>교회명 입력 추가</t>
    <phoneticPr fontId="2" type="noConversion"/>
  </si>
  <si>
    <t>타 교회에서도 사용할 수 있도록 교회명 입력 추가</t>
    <phoneticPr fontId="2" type="noConversion"/>
  </si>
  <si>
    <t>결재란</t>
    <phoneticPr fontId="2" type="noConversion"/>
  </si>
  <si>
    <t>결재란 직위를 회계코드에서 설정값으로 변경</t>
    <phoneticPr fontId="2" type="noConversion"/>
  </si>
  <si>
    <t>12/19 제거</t>
    <phoneticPr fontId="2" type="noConversion"/>
  </si>
  <si>
    <t>회계</t>
    <phoneticPr fontId="2" type="noConversion"/>
  </si>
  <si>
    <t>IF(LEN(A6)&gt;0,A62+1,0)</t>
  </si>
  <si>
    <t>IF(SUM(A63:A82)&gt;0,MIN(A63:A82))</t>
  </si>
  <si>
    <t>IF(SUM(A63:A82)&gt;0,A5)</t>
  </si>
  <si>
    <t>IF(LEN(A6)&gt;0,A6,"")</t>
  </si>
  <si>
    <t>IF(LEN(A7)&gt;0,MAX(A$63:$A63)+1,"")</t>
  </si>
  <si>
    <t>IF(LEN(A7)&gt;0,A7,"")</t>
  </si>
  <si>
    <t>IF(LEN(A8)&gt;0,MAX(A$63:$A64)+1,"")</t>
  </si>
  <si>
    <t>IF(LEN(A8)&gt;0,A8,"")</t>
  </si>
  <si>
    <t>IF(LEN(A9)&gt;0,MAX(A$63:$A65)+1,"")</t>
  </si>
  <si>
    <t>IF(LEN(A9)&gt;0,A9,"")</t>
  </si>
  <si>
    <t>IF(LEN(A10)&gt;0,MAX(A$63:$A66)+1,"")</t>
  </si>
  <si>
    <t>IF(LEN(A10)&gt;0,A10,"")</t>
  </si>
  <si>
    <t>IF(LEN(A11)&gt;0,MAX(A$63:$A67)+1,"")</t>
  </si>
  <si>
    <t>IF(LEN(A11)&gt;0,A11,"")</t>
  </si>
  <si>
    <t>IF(LEN(A12)&gt;0,MAX(A$63:$A68)+1,"")</t>
  </si>
  <si>
    <t>IF(LEN(A12)&gt;0,A12,"")</t>
  </si>
  <si>
    <t>IF(LEN(A13)&gt;0,MAX(A$63:$A69)+1,"")</t>
  </si>
  <si>
    <t>IF(LEN(A13)&gt;0,A13,"")</t>
  </si>
  <si>
    <t>IF(LEN(A14)&gt;0,MAX(A$63:$A70)+1,"")</t>
  </si>
  <si>
    <t>IF(LEN(A14)&gt;0,A14,"")</t>
  </si>
  <si>
    <t>IF(LEN(A15)&gt;0,MAX(A$63:$A71)+1,"")</t>
  </si>
  <si>
    <t>IF(LEN(A15)&gt;0,A15,"")</t>
  </si>
  <si>
    <t>IF(LEN(A16)&gt;0,MAX(A$63:$A72)+1,"")</t>
  </si>
  <si>
    <t>IF(LEN(A16)&gt;0,A16,"")</t>
  </si>
  <si>
    <t>IF(LEN(A17)&gt;0,MAX(A$63:$A73)+1,"")</t>
  </si>
  <si>
    <t>IF(LEN(A17)&gt;0,A17,"")</t>
  </si>
  <si>
    <t>IF(LEN(A18)&gt;0,MAX(A$63:$A74)+1,"")</t>
  </si>
  <si>
    <t>IF(LEN(A18)&gt;0,A18,"")</t>
  </si>
  <si>
    <t>IF(LEN(A19)&gt;0,MAX(A$63:$A75)+1,"")</t>
  </si>
  <si>
    <t>IF(LEN(A19)&gt;0,A19,"")</t>
  </si>
  <si>
    <t>IF(LEN(A20)&gt;0,MAX(A$63:$A76)+1,"")</t>
  </si>
  <si>
    <t>IF(LEN(A20)&gt;0,A20,"")</t>
  </si>
  <si>
    <t>IF(LEN(A21)&gt;0,MAX(A$63:$A77)+1,"")</t>
  </si>
  <si>
    <t>IF(LEN(A21)&gt;0,A21,"")</t>
  </si>
  <si>
    <t>IF(LEN(A22)&gt;0,MAX(A$63:$A78)+1,"")</t>
  </si>
  <si>
    <t>IF(LEN(A22)&gt;0,A22,"")</t>
  </si>
  <si>
    <t>IF(LEN(A23)&gt;0,MAX(A$63:$A79)+1,"")</t>
  </si>
  <si>
    <t>IF(LEN(A23)&gt;0,A23,"")</t>
  </si>
  <si>
    <t>IF(LEN(A24)&gt;0,MAX(A$63:$A80)+1,"")</t>
  </si>
  <si>
    <t>IF(LEN(A24)&gt;0,A24,"")</t>
  </si>
  <si>
    <t>IF(LEN(A25)&gt;0,MAX(A$63:$A81)+1,"")</t>
  </si>
  <si>
    <t>IF(LEN(A25)&gt;0,A25,"")</t>
  </si>
  <si>
    <t>교회명</t>
    <phoneticPr fontId="2" type="noConversion"/>
  </si>
  <si>
    <t>부서명</t>
    <phoneticPr fontId="2" type="noConversion"/>
  </si>
  <si>
    <t>회계년도</t>
    <phoneticPr fontId="2" type="noConversion"/>
  </si>
  <si>
    <t>총무</t>
    <phoneticPr fontId="2" type="noConversion"/>
  </si>
  <si>
    <t>전체</t>
    <phoneticPr fontId="2" type="noConversion"/>
  </si>
  <si>
    <t>수입항목 중 일부 항목만 제외하고 수정/추가/삭제할 수 있도록 변경</t>
    <phoneticPr fontId="2" type="noConversion"/>
  </si>
  <si>
    <r>
      <t xml:space="preserve">적 요
</t>
    </r>
    <r>
      <rPr>
        <sz val="8"/>
        <color theme="1"/>
        <rFont val="맑은 고딕"/>
        <family val="3"/>
        <charset val="129"/>
      </rPr>
      <t>(지출내역)</t>
    </r>
    <phoneticPr fontId="2" type="noConversion"/>
  </si>
  <si>
    <r>
      <t xml:space="preserve">비 고
</t>
    </r>
    <r>
      <rPr>
        <sz val="8"/>
        <color theme="1"/>
        <rFont val="맑은 고딕"/>
        <family val="3"/>
        <charset val="129"/>
      </rPr>
      <t>(수입내역)</t>
    </r>
    <phoneticPr fontId="2" type="noConversion"/>
  </si>
  <si>
    <r>
      <t xml:space="preserve">적 요
</t>
    </r>
    <r>
      <rPr>
        <sz val="8"/>
        <color theme="1"/>
        <rFont val="맑은 고딕"/>
        <family val="3"/>
        <charset val="129"/>
        <scheme val="minor"/>
      </rPr>
      <t>(지출내역)</t>
    </r>
    <phoneticPr fontId="2" type="noConversion"/>
  </si>
  <si>
    <r>
      <t xml:space="preserve">비 고
</t>
    </r>
    <r>
      <rPr>
        <sz val="8"/>
        <color theme="1"/>
        <rFont val="맑은 고딕"/>
        <family val="3"/>
        <charset val="129"/>
        <scheme val="minor"/>
      </rPr>
      <t>(수입내역)</t>
    </r>
    <phoneticPr fontId="2" type="noConversion"/>
  </si>
  <si>
    <t>헌금</t>
    <phoneticPr fontId="2" type="noConversion"/>
  </si>
  <si>
    <t>회비</t>
    <phoneticPr fontId="2" type="noConversion"/>
  </si>
  <si>
    <t>헌금내역 등</t>
    <phoneticPr fontId="2" type="noConversion"/>
  </si>
  <si>
    <t>헌금 보고서 및 헌금내역, 회비내역 관리를 위한 Sheet 추가</t>
    <phoneticPr fontId="2" type="noConversion"/>
  </si>
  <si>
    <t>대상기간 이내</t>
    <phoneticPr fontId="2" type="noConversion"/>
  </si>
  <si>
    <t>대상기간 이전</t>
    <phoneticPr fontId="2" type="noConversion"/>
  </si>
  <si>
    <t>전년도 이월금</t>
    <phoneticPr fontId="2" type="noConversion"/>
  </si>
  <si>
    <t>지출 합계</t>
    <phoneticPr fontId="2" type="noConversion"/>
  </si>
  <si>
    <t>연간 예산</t>
    <phoneticPr fontId="2" type="noConversion"/>
  </si>
  <si>
    <t>열</t>
    <phoneticPr fontId="2" type="noConversion"/>
  </si>
  <si>
    <t>수입 항목</t>
    <phoneticPr fontId="2" type="noConversion"/>
  </si>
  <si>
    <t>지출 항목</t>
    <phoneticPr fontId="2" type="noConversion"/>
  </si>
  <si>
    <t>관 . 항목</t>
    <phoneticPr fontId="2" type="noConversion"/>
  </si>
  <si>
    <t>OFFSET(회계보고서!$A$1,,,COUNTIF(회계보고서!$O:$O,"&gt;0"),10)</t>
  </si>
  <si>
    <t>인쇄영역 동적 설정</t>
    <phoneticPr fontId="2" type="noConversion"/>
  </si>
  <si>
    <t>잔   액</t>
    <phoneticPr fontId="2" type="noConversion"/>
  </si>
  <si>
    <t>IF(A7="수입 합계",SUMIFS(C$8:C$322,$A$8:$A$322,"="&amp;"  "&amp;"*"),SUMIFS(C$8:C$322,$A$8:$A$322,"="&amp;"  "&amp;"*")+SUMIFS(수입,관,"전년도이월금",회계장부!$A:$A,"&lt;"&amp;회계보고_시작일))</t>
  </si>
  <si>
    <t>IF(A7="수입 합계",SUMIFS(D$8:D$322,$A$8:$A$322,"="&amp;"  "&amp;"*"),SUMIFS(D$8:D$322,$A$8:$A$322,"="&amp;"  "&amp;"*")+SUMIFS(수입,관,"전년도이월금",회계장부!$A:$A,"&gt;="&amp;회계보고_시작일,회계장부!$A:$A,"&lt;="&amp;회계보고_종료일))</t>
  </si>
  <si>
    <t>IF(A7="수입 합계",SUMIFS(E$8:E$322,$A$8:$A$322,"="&amp;"  "&amp;"*"),SUMIFS(E$8:E$322,$A$8:$A$322,"="&amp;"  "&amp;"*")+SUMIFS(수입,관,"전년도이월금",회계장부!$A:$A,"&gt;="&amp;회계보고_시작일,회계장부!$A:$A,"&lt;="&amp;회계보고_종료일))</t>
  </si>
  <si>
    <r>
      <t xml:space="preserve">수입 합계 </t>
    </r>
    <r>
      <rPr>
        <b/>
        <sz val="9"/>
        <color theme="0"/>
        <rFont val="맑은 고딕"/>
        <family val="3"/>
        <charset val="129"/>
        <scheme val="minor"/>
      </rPr>
      <t>(전년도이월금 포함)</t>
    </r>
    <phoneticPr fontId="2" type="noConversion"/>
  </si>
  <si>
    <t>IF(A7="수입 합계",SUMIFS(B$8:B$322,$A$8:$A$322,"="&amp;"  "&amp;"*"),SUMIFS(B$8:B$322,$A$8:$A$322,"="&amp;"  "&amp;"*")+B4)</t>
  </si>
  <si>
    <t>B7</t>
    <phoneticPr fontId="2" type="noConversion"/>
  </si>
  <si>
    <t>C7</t>
    <phoneticPr fontId="2" type="noConversion"/>
  </si>
  <si>
    <t>D7</t>
    <phoneticPr fontId="2" type="noConversion"/>
  </si>
  <si>
    <t>E7</t>
    <phoneticPr fontId="2" type="noConversion"/>
  </si>
  <si>
    <t>IF(A7="수입 합계",SUM(B4,C7,D7)-SUM(H7,I7),SUM(C7,D7)-SUM(H7,I7))</t>
  </si>
  <si>
    <t>G4</t>
    <phoneticPr fontId="2" type="noConversion"/>
  </si>
  <si>
    <t>회계코드</t>
    <phoneticPr fontId="2" type="noConversion"/>
  </si>
  <si>
    <t>수입 관의 '헌금/회비'를 '헌금', '헌금/회비', '회비'로 선택할 수 있도록 변경</t>
    <phoneticPr fontId="2" type="noConversion"/>
  </si>
  <si>
    <t>수입 항목 및 지출 항목을 최대 300개까지 사용 가능하도록 변경</t>
    <phoneticPr fontId="2" type="noConversion"/>
  </si>
  <si>
    <t>회계보고서</t>
    <phoneticPr fontId="2" type="noConversion"/>
  </si>
  <si>
    <t>연간예산을 입력하여 예산잔액 확인이 가능하도록 회계보고서 전체 양식을 변경</t>
    <phoneticPr fontId="2" type="noConversion"/>
  </si>
  <si>
    <t>미수입예산잔액</t>
    <phoneticPr fontId="2" type="noConversion"/>
  </si>
  <si>
    <t>미지출예산잔액</t>
    <phoneticPr fontId="2" type="noConversion"/>
  </si>
  <si>
    <t>대구동부교회</t>
    <phoneticPr fontId="2" type="noConversion"/>
  </si>
  <si>
    <t>계좌번호</t>
    <phoneticPr fontId="2" type="noConversion"/>
  </si>
  <si>
    <t>안전계좌번호</t>
    <phoneticPr fontId="2" type="noConversion"/>
  </si>
  <si>
    <t>비밀번호</t>
    <phoneticPr fontId="2" type="noConversion"/>
  </si>
  <si>
    <t>부회계 관리</t>
    <phoneticPr fontId="2" type="noConversion"/>
  </si>
  <si>
    <t>구 분</t>
    <phoneticPr fontId="2" type="noConversion"/>
  </si>
  <si>
    <t>보 관</t>
    <phoneticPr fontId="2" type="noConversion"/>
  </si>
  <si>
    <t>통장잔액</t>
    <phoneticPr fontId="2" type="noConversion"/>
  </si>
  <si>
    <t>예금이자</t>
    <phoneticPr fontId="2" type="noConversion"/>
  </si>
  <si>
    <t>미수입</t>
    <phoneticPr fontId="2" type="noConversion"/>
  </si>
  <si>
    <t>미지출</t>
    <phoneticPr fontId="2" type="noConversion"/>
  </si>
  <si>
    <t>예상잔액</t>
    <phoneticPr fontId="2" type="noConversion"/>
  </si>
  <si>
    <t>처리완료</t>
    <phoneticPr fontId="2" type="noConversion"/>
  </si>
  <si>
    <t>O</t>
  </si>
  <si>
    <t>오      차</t>
    <phoneticPr fontId="2" type="noConversion"/>
  </si>
  <si>
    <t>빠른조회 바로가기</t>
    <phoneticPr fontId="2" type="noConversion"/>
  </si>
  <si>
    <t>장부잔액</t>
    <phoneticPr fontId="2" type="noConversion"/>
  </si>
  <si>
    <r>
      <t xml:space="preserve">수입합계 </t>
    </r>
    <r>
      <rPr>
        <b/>
        <sz val="8"/>
        <color theme="1"/>
        <rFont val="맑은 고딕"/>
        <family val="3"/>
        <charset val="129"/>
        <scheme val="minor"/>
      </rPr>
      <t>(전년도이월금 포함)</t>
    </r>
    <phoneticPr fontId="2" type="noConversion"/>
  </si>
  <si>
    <t>지출합계</t>
    <phoneticPr fontId="2" type="noConversion"/>
  </si>
  <si>
    <t>교회지원금</t>
  </si>
  <si>
    <t>교회지원금</t>
    <phoneticPr fontId="2" type="noConversion"/>
  </si>
  <si>
    <t>교회지원금[교사]</t>
    <phoneticPr fontId="2" type="noConversion"/>
  </si>
  <si>
    <t>교회지원금[학생]</t>
    <phoneticPr fontId="2" type="noConversion"/>
  </si>
  <si>
    <t>교회지원금[특별]</t>
    <phoneticPr fontId="2" type="noConversion"/>
  </si>
  <si>
    <t>교회지원금[수련회]</t>
    <phoneticPr fontId="2" type="noConversion"/>
  </si>
  <si>
    <t>교회지원금_유형</t>
    <phoneticPr fontId="2" type="noConversion"/>
  </si>
  <si>
    <t>헌금/회비</t>
  </si>
  <si>
    <t>주일헌금</t>
    <phoneticPr fontId="2" type="noConversion"/>
  </si>
  <si>
    <t>감사헌금</t>
    <phoneticPr fontId="2" type="noConversion"/>
  </si>
  <si>
    <t>십일조헌금</t>
    <phoneticPr fontId="2" type="noConversion"/>
  </si>
  <si>
    <t>절기헌금</t>
    <phoneticPr fontId="2" type="noConversion"/>
  </si>
  <si>
    <t>잡수입</t>
    <phoneticPr fontId="2" type="noConversion"/>
  </si>
  <si>
    <t>유치부</t>
    <phoneticPr fontId="2" type="noConversion"/>
  </si>
  <si>
    <t>부장</t>
    <phoneticPr fontId="2" type="noConversion"/>
  </si>
  <si>
    <t>간식및다과비</t>
  </si>
  <si>
    <t>성경학교운영비</t>
  </si>
  <si>
    <t>교재_교육시설환경비</t>
  </si>
  <si>
    <t>총회_진행부_성가대</t>
  </si>
  <si>
    <t>기도_월례회_전도_친교</t>
  </si>
  <si>
    <t>특별예배</t>
  </si>
  <si>
    <t>시상_교사훈련</t>
  </si>
  <si>
    <t>기타</t>
  </si>
  <si>
    <t>주일간식</t>
  </si>
  <si>
    <t>겨울성경학교</t>
  </si>
  <si>
    <t>공과교재</t>
  </si>
  <si>
    <t>총회</t>
  </si>
  <si>
    <t>교사기도회</t>
  </si>
  <si>
    <t>야외예배</t>
  </si>
  <si>
    <t>시상</t>
  </si>
  <si>
    <t>도서구입</t>
  </si>
  <si>
    <t>성가대간식</t>
  </si>
  <si>
    <t>여름성경학교</t>
  </si>
  <si>
    <t>교육기자재</t>
  </si>
  <si>
    <t>진행부</t>
  </si>
  <si>
    <t>교사월례회</t>
  </si>
  <si>
    <t>부활절</t>
  </si>
  <si>
    <t>교사양육</t>
  </si>
  <si>
    <t>잡화</t>
  </si>
  <si>
    <t>다과류</t>
  </si>
  <si>
    <t>문구류</t>
  </si>
  <si>
    <t>성가대</t>
  </si>
  <si>
    <t>전도</t>
  </si>
  <si>
    <t>어린이</t>
  </si>
  <si>
    <t>비품구입</t>
  </si>
  <si>
    <t>환경정리</t>
  </si>
  <si>
    <t>친교</t>
  </si>
  <si>
    <t>학부모초청</t>
  </si>
  <si>
    <t>성탄절</t>
  </si>
  <si>
    <t>추수감사절</t>
  </si>
  <si>
    <t>출납통자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</si>
</sst>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₩&quot;* #,##0_-;\-&quot;₩&quot;* #,##0_-;_-&quot;₩&quot;* &quot;-&quot;_-;_-@_-"/>
    <numFmt numFmtId="41" formatCode="_-* #,##0_-;\-* #,##0_-;_-* &quot;-&quot;_-;_-@_-"/>
    <numFmt numFmtId="176" formatCode="yyyy&quot;년&quot;\ m&quot;월&quot;\ d&quot;일&quot;;@"/>
    <numFmt numFmtId="177" formatCode="&quot;₩&quot;#,##0_);[Red]\(&quot;₩&quot;#,##0\)"/>
    <numFmt numFmtId="178" formatCode="#,##0_ ;[Red]\-#,##0\ "/>
    <numFmt numFmtId="179" formatCode="&quot;₩&quot;#,##0"/>
    <numFmt numFmtId="180" formatCode="m&quot;/&quot;d;@"/>
    <numFmt numFmtId="181" formatCode="m&quot;월&quot;\ d&quot;일&quot;"/>
    <numFmt numFmtId="182" formatCode="mm&quot;월&quot;\ dd&quot;일&quot;"/>
    <numFmt numFmtId="183" formatCode="#,##0_ "/>
    <numFmt numFmtId="184" formatCode="#,##0_ ;[Blue]&quot;(+) &quot;#,##0\ "/>
    <numFmt numFmtId="185" formatCode="#,##0_ ;[Red]&quot;(-) &quot;#,##0\ "/>
  </numFmts>
  <fonts count="6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u/>
      <sz val="24"/>
      <color indexed="8"/>
      <name val="HY견고딕"/>
      <family val="1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8"/>
      <name val="굴림체"/>
      <family val="3"/>
      <charset val="129"/>
    </font>
    <font>
      <sz val="11"/>
      <color indexed="8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HY견명조"/>
      <family val="1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4"/>
      <color theme="1" tint="0.14999847407452621"/>
      <name val="맑은 고딕"/>
      <family val="3"/>
      <charset val="129"/>
      <scheme val="minor"/>
    </font>
    <font>
      <sz val="11"/>
      <color theme="1" tint="0.1499984740745262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0" tint="-0.249977111117893"/>
      <name val="맑은 고딕"/>
      <family val="3"/>
      <charset val="129"/>
      <scheme val="minor"/>
    </font>
    <font>
      <b/>
      <sz val="11"/>
      <color theme="6" tint="0.3999755851924192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6"/>
      <color rgb="FFFFFF00"/>
      <name val="맑은 고딕"/>
      <family val="3"/>
      <charset val="129"/>
      <scheme val="minor"/>
    </font>
    <font>
      <b/>
      <sz val="16"/>
      <color rgb="FFFFFF00"/>
      <name val="맑은 고딕"/>
      <family val="3"/>
      <charset val="129"/>
      <scheme val="minor"/>
    </font>
    <font>
      <b/>
      <sz val="18"/>
      <color rgb="FFFFFF00"/>
      <name val="맑은 고딕"/>
      <family val="3"/>
      <charset val="129"/>
      <scheme val="minor"/>
    </font>
    <font>
      <b/>
      <sz val="14"/>
      <color rgb="FFFFFF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1"/>
      <color theme="0" tint="-0.34998626667073579"/>
      <name val="맑은 고딕"/>
      <family val="3"/>
      <charset val="129"/>
    </font>
    <font>
      <b/>
      <u/>
      <sz val="22"/>
      <color theme="1"/>
      <name val="맑은 고딕"/>
      <family val="3"/>
      <charset val="129"/>
    </font>
    <font>
      <b/>
      <sz val="22"/>
      <color theme="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b/>
      <u/>
      <sz val="2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theme="1" tint="0.1499984740745262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9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thin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rgb="FFFF0000"/>
      </left>
      <right style="thin">
        <color auto="1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FF0000"/>
      </left>
      <right/>
      <top style="thin">
        <color theme="3" tint="0.39994506668294322"/>
      </top>
      <bottom/>
      <diagonal/>
    </border>
    <border>
      <left style="thin">
        <color auto="1"/>
      </left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auto="1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FF0000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medium">
        <color rgb="FF0000FF"/>
      </bottom>
      <diagonal/>
    </border>
    <border>
      <left style="medium">
        <color rgb="FFFF0000"/>
      </left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thin">
        <color auto="1"/>
      </top>
      <bottom/>
      <diagonal/>
    </border>
    <border>
      <left style="medium">
        <color rgb="FF0000FF"/>
      </left>
      <right/>
      <top style="medium">
        <color rgb="FF0000FF"/>
      </top>
      <bottom style="medium">
        <color rgb="FFFF0000"/>
      </bottom>
      <diagonal/>
    </border>
    <border>
      <left style="medium">
        <color rgb="FF0000FF"/>
      </left>
      <right/>
      <top/>
      <bottom style="thin">
        <color auto="1"/>
      </bottom>
      <diagonal/>
    </border>
    <border>
      <left style="medium">
        <color rgb="FF0000FF"/>
      </left>
      <right/>
      <top style="thin">
        <color auto="1"/>
      </top>
      <bottom style="thin">
        <color auto="1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double">
        <color rgb="FFFF0000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 style="dashed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indexed="64"/>
      </left>
      <right style="medium">
        <color theme="0" tint="-0.499984740745262"/>
      </right>
      <top style="thick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thick">
        <color indexed="64"/>
      </right>
      <top style="thick">
        <color indexed="64"/>
      </top>
      <bottom style="medium">
        <color theme="0" tint="-0.499984740745262"/>
      </bottom>
      <diagonal/>
    </border>
    <border>
      <left style="thick">
        <color indexed="64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ck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 style="medium">
        <color theme="0" tint="-0.499984740745262"/>
      </right>
      <top style="medium">
        <color theme="0" tint="-0.499984740745262"/>
      </top>
      <bottom style="thick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ck">
        <color indexed="64"/>
      </bottom>
      <diagonal/>
    </border>
    <border>
      <left style="medium">
        <color theme="0" tint="-0.499984740745262"/>
      </left>
      <right style="thick">
        <color indexed="64"/>
      </right>
      <top style="medium">
        <color theme="0" tint="-0.499984740745262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42" fontId="3" fillId="0" borderId="0" applyNumberFormat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vertical="center"/>
    </xf>
    <xf numFmtId="0" fontId="6" fillId="0" borderId="41">
      <alignment horizontal="center" vertical="center"/>
    </xf>
    <xf numFmtId="0" fontId="6" fillId="0" borderId="42">
      <alignment horizontal="center" vertical="center"/>
    </xf>
    <xf numFmtId="0" fontId="6" fillId="0" borderId="43">
      <alignment horizontal="center" vertical="center"/>
    </xf>
    <xf numFmtId="0" fontId="6" fillId="0" borderId="44">
      <alignment vertical="center"/>
    </xf>
    <xf numFmtId="0" fontId="6" fillId="0" borderId="43">
      <alignment vertical="center"/>
    </xf>
    <xf numFmtId="0" fontId="5" fillId="0" borderId="0">
      <alignment horizontal="left" vertical="center"/>
    </xf>
    <xf numFmtId="0" fontId="6" fillId="0" borderId="0">
      <alignment horizontal="left" vertical="center"/>
    </xf>
    <xf numFmtId="0" fontId="7" fillId="0" borderId="0">
      <alignment horizontal="center" vertical="center"/>
    </xf>
    <xf numFmtId="0" fontId="6" fillId="0" borderId="45">
      <alignment horizontal="center" vertical="center"/>
    </xf>
    <xf numFmtId="0" fontId="6" fillId="0" borderId="46">
      <alignment horizontal="center" vertical="center"/>
    </xf>
    <xf numFmtId="0" fontId="6" fillId="0" borderId="47">
      <alignment horizontal="center" vertical="center"/>
    </xf>
    <xf numFmtId="0" fontId="6" fillId="0" borderId="48">
      <alignment horizontal="center" vertical="center"/>
    </xf>
    <xf numFmtId="176" fontId="6" fillId="0" borderId="45">
      <alignment horizontal="center" vertical="center"/>
    </xf>
    <xf numFmtId="176" fontId="6" fillId="0" borderId="46">
      <alignment horizontal="center" vertical="center"/>
    </xf>
    <xf numFmtId="176" fontId="6" fillId="0" borderId="48">
      <alignment horizontal="center" vertical="center"/>
    </xf>
    <xf numFmtId="179" fontId="4" fillId="0" borderId="49">
      <alignment horizontal="center" vertical="center"/>
    </xf>
    <xf numFmtId="0" fontId="6" fillId="0" borderId="44">
      <alignment horizontal="center" vertical="center"/>
    </xf>
    <xf numFmtId="0" fontId="6" fillId="0" borderId="50">
      <alignment horizontal="center" vertical="center"/>
    </xf>
    <xf numFmtId="0" fontId="6" fillId="0" borderId="43">
      <alignment horizontal="center" vertical="center"/>
    </xf>
    <xf numFmtId="179" fontId="4" fillId="0" borderId="51">
      <alignment horizontal="center" vertical="center"/>
    </xf>
    <xf numFmtId="0" fontId="4" fillId="0" borderId="49">
      <alignment horizontal="center" vertical="center"/>
    </xf>
    <xf numFmtId="0" fontId="6" fillId="0" borderId="52">
      <alignment horizontal="center" vertical="center"/>
    </xf>
    <xf numFmtId="0" fontId="6" fillId="0" borderId="43">
      <alignment horizontal="left" vertical="center"/>
    </xf>
    <xf numFmtId="179" fontId="6" fillId="0" borderId="52">
      <alignment horizontal="center" vertical="center"/>
    </xf>
    <xf numFmtId="41" fontId="1" fillId="0" borderId="0" applyFont="0" applyFill="0" applyBorder="0" applyAlignment="0" applyProtection="0">
      <alignment vertical="center"/>
    </xf>
    <xf numFmtId="179" fontId="4" fillId="0" borderId="53">
      <alignment horizontal="center" vertical="center"/>
    </xf>
    <xf numFmtId="0" fontId="4" fillId="0" borderId="54">
      <alignment horizontal="center" vertical="center"/>
    </xf>
    <xf numFmtId="179" fontId="4" fillId="0" borderId="54">
      <alignment horizontal="center" vertical="center"/>
    </xf>
    <xf numFmtId="0" fontId="6" fillId="0" borderId="55">
      <alignment horizontal="center" vertical="center"/>
    </xf>
    <xf numFmtId="0" fontId="4" fillId="0" borderId="56">
      <alignment horizontal="center" vertical="center"/>
    </xf>
    <xf numFmtId="0" fontId="6" fillId="0" borderId="57">
      <alignment horizontal="center" vertical="center"/>
    </xf>
    <xf numFmtId="0" fontId="4" fillId="0" borderId="58">
      <alignment horizontal="center" vertical="center"/>
    </xf>
    <xf numFmtId="0" fontId="6" fillId="0" borderId="59">
      <alignment horizontal="center" vertical="center"/>
    </xf>
    <xf numFmtId="0" fontId="4" fillId="0" borderId="51">
      <alignment horizontal="center" vertical="center"/>
    </xf>
    <xf numFmtId="179" fontId="4" fillId="0" borderId="60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</cellStyleXfs>
  <cellXfs count="5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42" fontId="0" fillId="0" borderId="0" xfId="43" applyFont="1" applyAlignment="1">
      <alignment horizontal="center" vertical="center"/>
    </xf>
    <xf numFmtId="41" fontId="0" fillId="0" borderId="0" xfId="1" applyFont="1">
      <alignment vertical="center"/>
    </xf>
    <xf numFmtId="0" fontId="11" fillId="0" borderId="0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18" fillId="0" borderId="0" xfId="1" applyNumberFormat="1" applyFont="1" applyFill="1" applyBorder="1" applyAlignment="1" applyProtection="1">
      <alignment horizontal="center" vertical="center"/>
    </xf>
    <xf numFmtId="0" fontId="19" fillId="0" borderId="0" xfId="1" applyNumberFormat="1" applyFont="1" applyFill="1" applyBorder="1" applyAlignment="1" applyProtection="1">
      <alignment vertical="center"/>
    </xf>
    <xf numFmtId="0" fontId="20" fillId="0" borderId="0" xfId="1" applyNumberFormat="1" applyFont="1" applyFill="1" applyBorder="1" applyAlignment="1" applyProtection="1">
      <alignment horizontal="right"/>
    </xf>
    <xf numFmtId="0" fontId="19" fillId="0" borderId="3" xfId="1" applyNumberFormat="1" applyFont="1" applyFill="1" applyBorder="1" applyAlignment="1" applyProtection="1">
      <alignment horizontal="center" vertical="center"/>
    </xf>
    <xf numFmtId="0" fontId="19" fillId="0" borderId="76" xfId="1" applyNumberFormat="1" applyFont="1" applyFill="1" applyBorder="1" applyAlignment="1" applyProtection="1">
      <alignment horizontal="center" vertical="center"/>
    </xf>
    <xf numFmtId="41" fontId="19" fillId="0" borderId="85" xfId="1" applyFont="1" applyFill="1" applyBorder="1" applyAlignment="1" applyProtection="1">
      <alignment horizontal="center" vertical="center"/>
    </xf>
    <xf numFmtId="0" fontId="19" fillId="9" borderId="88" xfId="1" applyNumberFormat="1" applyFont="1" applyFill="1" applyBorder="1" applyAlignment="1" applyProtection="1">
      <alignment horizontal="center" vertical="center"/>
    </xf>
    <xf numFmtId="0" fontId="19" fillId="9" borderId="65" xfId="1" applyNumberFormat="1" applyFont="1" applyFill="1" applyBorder="1" applyAlignment="1" applyProtection="1">
      <alignment horizontal="center" vertical="center"/>
    </xf>
    <xf numFmtId="41" fontId="19" fillId="0" borderId="0" xfId="1" applyFont="1" applyFill="1" applyBorder="1" applyAlignment="1" applyProtection="1">
      <alignment vertical="center"/>
    </xf>
    <xf numFmtId="0" fontId="19" fillId="0" borderId="73" xfId="1" applyNumberFormat="1" applyFont="1" applyFill="1" applyBorder="1" applyAlignment="1" applyProtection="1">
      <alignment vertical="center"/>
    </xf>
    <xf numFmtId="0" fontId="22" fillId="0" borderId="81" xfId="1" applyNumberFormat="1" applyFont="1" applyFill="1" applyBorder="1" applyAlignment="1" applyProtection="1">
      <alignment horizontal="center" vertical="center" shrinkToFit="1"/>
    </xf>
    <xf numFmtId="41" fontId="21" fillId="0" borderId="81" xfId="1" applyFont="1" applyFill="1" applyBorder="1" applyAlignment="1" applyProtection="1">
      <alignment vertical="center"/>
    </xf>
    <xf numFmtId="41" fontId="23" fillId="0" borderId="0" xfId="1" applyFont="1" applyFill="1" applyBorder="1" applyAlignment="1" applyProtection="1">
      <alignment vertical="center"/>
    </xf>
    <xf numFmtId="0" fontId="24" fillId="0" borderId="0" xfId="1" applyNumberFormat="1" applyFont="1" applyFill="1" applyBorder="1" applyAlignment="1" applyProtection="1">
      <alignment vertical="center"/>
    </xf>
    <xf numFmtId="0" fontId="25" fillId="0" borderId="0" xfId="1" applyNumberFormat="1" applyFont="1" applyFill="1" applyBorder="1" applyAlignment="1" applyProtection="1">
      <alignment vertical="center"/>
    </xf>
    <xf numFmtId="0" fontId="18" fillId="0" borderId="81" xfId="1" applyNumberFormat="1" applyFont="1" applyFill="1" applyBorder="1" applyAlignment="1" applyProtection="1">
      <alignment horizontal="center" vertical="center"/>
    </xf>
    <xf numFmtId="0" fontId="25" fillId="0" borderId="81" xfId="1" applyNumberFormat="1" applyFont="1" applyFill="1" applyBorder="1" applyAlignment="1" applyProtection="1">
      <alignment horizontal="center" vertical="center"/>
    </xf>
    <xf numFmtId="0" fontId="26" fillId="0" borderId="0" xfId="1" applyNumberFormat="1" applyFont="1" applyFill="1" applyBorder="1" applyAlignment="1" applyProtection="1">
      <alignment vertical="center"/>
    </xf>
    <xf numFmtId="41" fontId="8" fillId="0" borderId="0" xfId="1" applyFont="1" applyFill="1" applyBorder="1" applyAlignment="1" applyProtection="1">
      <alignment vertical="center"/>
    </xf>
    <xf numFmtId="41" fontId="19" fillId="10" borderId="3" xfId="1" applyFont="1" applyFill="1" applyBorder="1" applyAlignment="1" applyProtection="1">
      <alignment vertical="center"/>
    </xf>
    <xf numFmtId="0" fontId="19" fillId="0" borderId="4" xfId="1" applyNumberFormat="1" applyFont="1" applyFill="1" applyBorder="1" applyAlignment="1" applyProtection="1">
      <alignment horizontal="center" vertical="center"/>
    </xf>
    <xf numFmtId="41" fontId="18" fillId="9" borderId="5" xfId="1" applyFont="1" applyFill="1" applyBorder="1" applyAlignment="1" applyProtection="1">
      <alignment vertical="center"/>
    </xf>
    <xf numFmtId="41" fontId="18" fillId="0" borderId="5" xfId="1" applyFont="1" applyFill="1" applyBorder="1" applyAlignment="1" applyProtection="1">
      <alignment vertical="center"/>
    </xf>
    <xf numFmtId="41" fontId="18" fillId="0" borderId="67" xfId="1" applyFont="1" applyFill="1" applyBorder="1" applyAlignment="1" applyProtection="1">
      <alignment vertical="center"/>
    </xf>
    <xf numFmtId="41" fontId="18" fillId="0" borderId="95" xfId="1" applyFont="1" applyFill="1" applyBorder="1" applyAlignment="1" applyProtection="1">
      <alignment vertical="center"/>
    </xf>
    <xf numFmtId="41" fontId="18" fillId="0" borderId="40" xfId="1" applyFont="1" applyFill="1" applyBorder="1" applyAlignment="1" applyProtection="1">
      <alignment vertical="center"/>
    </xf>
    <xf numFmtId="41" fontId="18" fillId="0" borderId="28" xfId="1" applyFont="1" applyFill="1" applyBorder="1" applyAlignment="1" applyProtection="1">
      <alignment vertical="center"/>
    </xf>
    <xf numFmtId="41" fontId="18" fillId="0" borderId="81" xfId="1" applyFont="1" applyFill="1" applyBorder="1" applyAlignment="1" applyProtection="1">
      <alignment vertical="center"/>
    </xf>
    <xf numFmtId="0" fontId="29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180" fontId="27" fillId="6" borderId="61" xfId="0" applyNumberFormat="1" applyFont="1" applyFill="1" applyBorder="1" applyAlignment="1" applyProtection="1">
      <alignment horizontal="center" vertical="center"/>
      <protection locked="0"/>
    </xf>
    <xf numFmtId="178" fontId="27" fillId="6" borderId="62" xfId="1" applyNumberFormat="1" applyFont="1" applyFill="1" applyBorder="1" applyAlignment="1" applyProtection="1">
      <alignment vertical="center"/>
      <protection locked="0"/>
    </xf>
    <xf numFmtId="178" fontId="12" fillId="6" borderId="64" xfId="1" applyNumberFormat="1" applyFont="1" applyFill="1" applyBorder="1" applyAlignment="1" applyProtection="1">
      <alignment horizontal="left" vertical="center" shrinkToFit="1"/>
      <protection locked="0"/>
    </xf>
    <xf numFmtId="178" fontId="27" fillId="6" borderId="63" xfId="1" applyNumberFormat="1" applyFont="1" applyFill="1" applyBorder="1" applyAlignment="1" applyProtection="1">
      <alignment vertical="center"/>
    </xf>
    <xf numFmtId="178" fontId="12" fillId="6" borderId="102" xfId="1" applyNumberFormat="1" applyFont="1" applyFill="1" applyBorder="1" applyAlignment="1">
      <alignment horizontal="left" vertical="center" shrinkToFi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7" fillId="6" borderId="62" xfId="0" applyFont="1" applyFill="1" applyBorder="1" applyAlignment="1" applyProtection="1">
      <alignment vertical="center" shrinkToFit="1"/>
      <protection locked="0"/>
    </xf>
    <xf numFmtId="0" fontId="12" fillId="0" borderId="0" xfId="0" applyFont="1" applyAlignment="1">
      <alignment horizontal="center" vertical="center"/>
    </xf>
    <xf numFmtId="41" fontId="12" fillId="0" borderId="0" xfId="1" applyFont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41" fontId="12" fillId="0" borderId="106" xfId="1" applyFont="1" applyBorder="1" applyAlignment="1">
      <alignment horizontal="center" vertical="center"/>
    </xf>
    <xf numFmtId="0" fontId="12" fillId="0" borderId="131" xfId="0" applyFont="1" applyBorder="1" applyAlignment="1">
      <alignment horizontal="center" vertical="center"/>
    </xf>
    <xf numFmtId="41" fontId="12" fillId="0" borderId="131" xfId="1" applyFont="1" applyBorder="1" applyAlignment="1">
      <alignment horizontal="center" vertical="center"/>
    </xf>
    <xf numFmtId="0" fontId="31" fillId="12" borderId="132" xfId="0" applyFont="1" applyFill="1" applyBorder="1" applyAlignment="1">
      <alignment horizontal="center" vertical="center"/>
    </xf>
    <xf numFmtId="0" fontId="31" fillId="12" borderId="135" xfId="0" applyFont="1" applyFill="1" applyBorder="1" applyAlignment="1">
      <alignment horizontal="center" vertical="center"/>
    </xf>
    <xf numFmtId="0" fontId="12" fillId="0" borderId="130" xfId="0" applyFont="1" applyBorder="1" applyAlignment="1">
      <alignment horizontal="center" vertical="center"/>
    </xf>
    <xf numFmtId="0" fontId="12" fillId="2" borderId="133" xfId="0" applyFont="1" applyFill="1" applyBorder="1" applyAlignment="1">
      <alignment horizontal="center" vertical="center"/>
    </xf>
    <xf numFmtId="0" fontId="12" fillId="2" borderId="134" xfId="0" applyFont="1" applyFill="1" applyBorder="1" applyAlignment="1">
      <alignment horizontal="center" vertical="center"/>
    </xf>
    <xf numFmtId="0" fontId="12" fillId="2" borderId="13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2" borderId="140" xfId="0" applyFont="1" applyFill="1" applyBorder="1" applyAlignment="1">
      <alignment horizontal="center" vertical="center"/>
    </xf>
    <xf numFmtId="0" fontId="12" fillId="2" borderId="141" xfId="0" applyFont="1" applyFill="1" applyBorder="1" applyAlignment="1">
      <alignment horizontal="center" vertical="center"/>
    </xf>
    <xf numFmtId="0" fontId="12" fillId="6" borderId="145" xfId="0" applyFont="1" applyFill="1" applyBorder="1" applyAlignment="1">
      <alignment horizontal="center" vertical="center"/>
    </xf>
    <xf numFmtId="0" fontId="12" fillId="13" borderId="143" xfId="0" applyFont="1" applyFill="1" applyBorder="1" applyAlignment="1">
      <alignment horizontal="center" vertical="center"/>
    </xf>
    <xf numFmtId="0" fontId="12" fillId="13" borderId="144" xfId="0" applyFont="1" applyFill="1" applyBorder="1" applyAlignment="1">
      <alignment horizontal="center" vertical="center"/>
    </xf>
    <xf numFmtId="0" fontId="12" fillId="13" borderId="138" xfId="0" applyFont="1" applyFill="1" applyBorder="1" applyAlignment="1">
      <alignment horizontal="center" vertical="center"/>
    </xf>
    <xf numFmtId="0" fontId="12" fillId="13" borderId="139" xfId="0" applyFont="1" applyFill="1" applyBorder="1" applyAlignment="1">
      <alignment horizontal="center" vertical="center"/>
    </xf>
    <xf numFmtId="0" fontId="12" fillId="11" borderId="142" xfId="0" applyFont="1" applyFill="1" applyBorder="1" applyAlignment="1">
      <alignment horizontal="center" vertical="center"/>
    </xf>
    <xf numFmtId="0" fontId="12" fillId="11" borderId="137" xfId="0" applyFont="1" applyFill="1" applyBorder="1" applyAlignment="1">
      <alignment horizontal="center" vertical="center"/>
    </xf>
    <xf numFmtId="0" fontId="28" fillId="2" borderId="147" xfId="0" applyFont="1" applyFill="1" applyBorder="1" applyAlignment="1">
      <alignment horizontal="center" vertical="center" shrinkToFit="1"/>
    </xf>
    <xf numFmtId="178" fontId="28" fillId="2" borderId="147" xfId="1" applyNumberFormat="1" applyFont="1" applyFill="1" applyBorder="1" applyAlignment="1">
      <alignment horizontal="center" vertical="center"/>
    </xf>
    <xf numFmtId="178" fontId="28" fillId="4" borderId="147" xfId="1" applyNumberFormat="1" applyFont="1" applyFill="1" applyBorder="1" applyAlignment="1">
      <alignment horizontal="center" vertical="center"/>
    </xf>
    <xf numFmtId="0" fontId="27" fillId="6" borderId="148" xfId="0" applyFont="1" applyFill="1" applyBorder="1" applyAlignment="1">
      <alignment vertical="center" shrinkToFit="1"/>
    </xf>
    <xf numFmtId="178" fontId="27" fillId="6" borderId="148" xfId="1" applyNumberFormat="1" applyFont="1" applyFill="1" applyBorder="1" applyAlignment="1">
      <alignment vertical="center"/>
    </xf>
    <xf numFmtId="180" fontId="28" fillId="2" borderId="146" xfId="0" applyNumberFormat="1" applyFont="1" applyFill="1" applyBorder="1" applyAlignment="1">
      <alignment horizontal="center" vertical="center"/>
    </xf>
    <xf numFmtId="180" fontId="27" fillId="6" borderId="149" xfId="0" applyNumberFormat="1" applyFont="1" applyFill="1" applyBorder="1" applyAlignment="1">
      <alignment horizontal="center" vertical="center"/>
    </xf>
    <xf numFmtId="41" fontId="12" fillId="0" borderId="0" xfId="1" applyFont="1" applyAlignment="1" applyProtection="1">
      <alignment horizontal="center" vertical="center"/>
    </xf>
    <xf numFmtId="41" fontId="12" fillId="0" borderId="106" xfId="1" applyFont="1" applyBorder="1" applyAlignment="1" applyProtection="1">
      <alignment horizontal="center" vertical="center"/>
    </xf>
    <xf numFmtId="41" fontId="12" fillId="0" borderId="131" xfId="1" applyFont="1" applyBorder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35" fillId="0" borderId="0" xfId="0" applyFont="1" applyAlignment="1">
      <alignment horizontal="left" vertical="center"/>
    </xf>
    <xf numFmtId="41" fontId="19" fillId="9" borderId="90" xfId="1" applyFont="1" applyFill="1" applyBorder="1" applyAlignment="1" applyProtection="1">
      <alignment vertical="center"/>
    </xf>
    <xf numFmtId="41" fontId="19" fillId="9" borderId="40" xfId="1" applyFont="1" applyFill="1" applyBorder="1" applyAlignment="1" applyProtection="1">
      <alignment vertical="center"/>
    </xf>
    <xf numFmtId="0" fontId="19" fillId="0" borderId="37" xfId="1" applyNumberFormat="1" applyFont="1" applyFill="1" applyBorder="1" applyAlignment="1" applyProtection="1">
      <alignment horizontal="center" vertical="center" wrapText="1"/>
    </xf>
    <xf numFmtId="0" fontId="19" fillId="0" borderId="39" xfId="1" applyNumberFormat="1" applyFont="1" applyFill="1" applyBorder="1" applyAlignment="1" applyProtection="1">
      <alignment horizontal="center" vertical="center"/>
    </xf>
    <xf numFmtId="0" fontId="19" fillId="0" borderId="152" xfId="1" applyNumberFormat="1" applyFont="1" applyFill="1" applyBorder="1" applyAlignment="1" applyProtection="1">
      <alignment vertical="center"/>
    </xf>
    <xf numFmtId="0" fontId="19" fillId="0" borderId="106" xfId="1" applyNumberFormat="1" applyFont="1" applyFill="1" applyBorder="1" applyAlignment="1" applyProtection="1">
      <alignment horizontal="center" vertical="center"/>
    </xf>
    <xf numFmtId="41" fontId="19" fillId="8" borderId="106" xfId="1" applyFont="1" applyFill="1" applyBorder="1" applyAlignment="1" applyProtection="1">
      <alignment vertical="center"/>
    </xf>
    <xf numFmtId="41" fontId="19" fillId="9" borderId="131" xfId="1" applyFont="1" applyFill="1" applyBorder="1" applyAlignment="1" applyProtection="1">
      <alignment vertical="center"/>
    </xf>
    <xf numFmtId="14" fontId="0" fillId="0" borderId="0" xfId="0" applyNumberFormat="1">
      <alignment vertical="center"/>
    </xf>
    <xf numFmtId="41" fontId="0" fillId="10" borderId="79" xfId="0" applyNumberFormat="1" applyFill="1" applyBorder="1">
      <alignment vertical="center"/>
    </xf>
    <xf numFmtId="0" fontId="0" fillId="0" borderId="22" xfId="0" applyBorder="1">
      <alignment vertical="center"/>
    </xf>
    <xf numFmtId="0" fontId="18" fillId="0" borderId="0" xfId="1" applyNumberFormat="1" applyFont="1" applyFill="1" applyBorder="1" applyAlignment="1" applyProtection="1">
      <alignment horizontal="right" vertical="center"/>
    </xf>
    <xf numFmtId="181" fontId="25" fillId="0" borderId="0" xfId="1" applyNumberFormat="1" applyFont="1" applyFill="1" applyBorder="1" applyAlignment="1" applyProtection="1">
      <alignment horizontal="left" vertical="center"/>
      <protection locked="0"/>
    </xf>
    <xf numFmtId="14" fontId="15" fillId="0" borderId="0" xfId="0" applyNumberFormat="1" applyFont="1">
      <alignment vertical="center"/>
    </xf>
    <xf numFmtId="0" fontId="37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38" fillId="0" borderId="0" xfId="0" applyFont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12" fillId="0" borderId="0" xfId="0" applyFont="1">
      <alignment vertical="center"/>
    </xf>
    <xf numFmtId="0" fontId="12" fillId="11" borderId="127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11" borderId="128" xfId="0" applyFont="1" applyFill="1" applyBorder="1" applyAlignment="1">
      <alignment horizontal="center" vertical="center" shrinkToFit="1"/>
    </xf>
    <xf numFmtId="0" fontId="37" fillId="3" borderId="128" xfId="0" applyFont="1" applyFill="1" applyBorder="1" applyAlignment="1">
      <alignment horizontal="center" vertical="center" shrinkToFit="1"/>
    </xf>
    <xf numFmtId="0" fontId="33" fillId="0" borderId="0" xfId="0" applyFont="1" applyAlignment="1">
      <alignment horizontal="left" vertical="center" shrinkToFit="1"/>
    </xf>
    <xf numFmtId="0" fontId="16" fillId="0" borderId="0" xfId="0" applyFont="1" applyAlignment="1">
      <alignment horizontal="center" vertical="center"/>
    </xf>
    <xf numFmtId="0" fontId="33" fillId="6" borderId="129" xfId="0" applyFont="1" applyFill="1" applyBorder="1" applyAlignment="1">
      <alignment horizontal="center" vertical="center" shrinkToFit="1"/>
    </xf>
    <xf numFmtId="0" fontId="33" fillId="6" borderId="0" xfId="0" applyFont="1" applyFill="1" applyAlignment="1" applyProtection="1">
      <alignment horizontal="center" vertical="center" shrinkToFit="1"/>
      <protection locked="0"/>
    </xf>
    <xf numFmtId="0" fontId="33" fillId="6" borderId="0" xfId="0" applyFont="1" applyFill="1" applyAlignment="1">
      <alignment horizontal="center" vertical="center" shrinkToFit="1"/>
    </xf>
    <xf numFmtId="0" fontId="39" fillId="6" borderId="0" xfId="0" applyFont="1" applyFill="1" applyAlignment="1">
      <alignment horizontal="left" vertical="center" shrinkToFit="1"/>
    </xf>
    <xf numFmtId="0" fontId="36" fillId="6" borderId="0" xfId="0" applyFont="1" applyFill="1" applyAlignment="1">
      <alignment horizontal="left" vertical="center" shrinkToFit="1"/>
    </xf>
    <xf numFmtId="0" fontId="37" fillId="6" borderId="0" xfId="0" applyFont="1" applyFill="1" applyAlignment="1">
      <alignment horizontal="left" vertical="center"/>
    </xf>
    <xf numFmtId="0" fontId="15" fillId="14" borderId="156" xfId="0" applyFont="1" applyFill="1" applyBorder="1" applyAlignment="1">
      <alignment horizontal="left" vertical="center" shrinkToFit="1"/>
    </xf>
    <xf numFmtId="0" fontId="13" fillId="14" borderId="156" xfId="0" applyFont="1" applyFill="1" applyBorder="1" applyAlignment="1">
      <alignment horizontal="left" vertical="center" shrinkToFit="1"/>
    </xf>
    <xf numFmtId="0" fontId="13" fillId="14" borderId="157" xfId="0" applyFont="1" applyFill="1" applyBorder="1" applyAlignment="1">
      <alignment horizontal="left" vertical="center" shrinkToFit="1"/>
    </xf>
    <xf numFmtId="0" fontId="13" fillId="14" borderId="159" xfId="0" applyFont="1" applyFill="1" applyBorder="1" applyAlignment="1">
      <alignment horizontal="left" vertical="center" shrinkToFit="1"/>
    </xf>
    <xf numFmtId="0" fontId="13" fillId="14" borderId="160" xfId="0" applyFont="1" applyFill="1" applyBorder="1" applyAlignment="1">
      <alignment horizontal="left" vertical="center" shrinkToFit="1"/>
    </xf>
    <xf numFmtId="0" fontId="36" fillId="15" borderId="99" xfId="0" applyFont="1" applyFill="1" applyBorder="1" applyAlignment="1">
      <alignment horizontal="center" vertical="center" shrinkToFit="1"/>
    </xf>
    <xf numFmtId="0" fontId="36" fillId="5" borderId="99" xfId="0" applyFont="1" applyFill="1" applyBorder="1" applyAlignment="1">
      <alignment horizontal="center" vertical="center" shrinkToFit="1"/>
    </xf>
    <xf numFmtId="0" fontId="15" fillId="14" borderId="162" xfId="0" applyFont="1" applyFill="1" applyBorder="1" applyAlignment="1">
      <alignment horizontal="left" vertical="center" shrinkToFit="1"/>
    </xf>
    <xf numFmtId="0" fontId="16" fillId="14" borderId="165" xfId="0" applyFont="1" applyFill="1" applyBorder="1" applyAlignment="1">
      <alignment horizontal="center" vertical="center" shrinkToFit="1"/>
    </xf>
    <xf numFmtId="0" fontId="16" fillId="14" borderId="166" xfId="0" applyFont="1" applyFill="1" applyBorder="1" applyAlignment="1">
      <alignment horizontal="center" vertical="center" shrinkToFit="1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 shrinkToFit="1"/>
    </xf>
    <xf numFmtId="0" fontId="40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3" fillId="0" borderId="154" xfId="0" applyFont="1" applyBorder="1" applyAlignment="1">
      <alignment horizontal="center" vertical="center" shrinkToFit="1"/>
    </xf>
    <xf numFmtId="0" fontId="33" fillId="0" borderId="168" xfId="0" applyFont="1" applyBorder="1" applyAlignment="1">
      <alignment horizontal="center" vertical="center" shrinkToFit="1"/>
    </xf>
    <xf numFmtId="0" fontId="44" fillId="6" borderId="0" xfId="0" applyFont="1" applyFill="1" applyAlignment="1">
      <alignment vertical="center" shrinkToFit="1"/>
    </xf>
    <xf numFmtId="0" fontId="43" fillId="0" borderId="0" xfId="0" applyFont="1" applyAlignment="1">
      <alignment vertical="center" shrinkToFit="1"/>
    </xf>
    <xf numFmtId="0" fontId="19" fillId="0" borderId="0" xfId="1" applyNumberFormat="1" applyFont="1" applyFill="1" applyBorder="1" applyAlignment="1" applyProtection="1">
      <alignment vertical="center"/>
      <protection locked="0"/>
    </xf>
    <xf numFmtId="41" fontId="19" fillId="0" borderId="0" xfId="1" applyFont="1" applyFill="1" applyBorder="1" applyAlignment="1" applyProtection="1">
      <alignment vertical="center"/>
      <protection locked="0"/>
    </xf>
    <xf numFmtId="41" fontId="23" fillId="0" borderId="0" xfId="1" applyFont="1" applyFill="1" applyBorder="1" applyAlignment="1" applyProtection="1">
      <alignment vertical="center"/>
      <protection locked="0"/>
    </xf>
    <xf numFmtId="0" fontId="25" fillId="0" borderId="0" xfId="1" applyNumberFormat="1" applyFont="1" applyFill="1" applyBorder="1" applyAlignment="1" applyProtection="1">
      <alignment horizontal="right" vertical="center"/>
    </xf>
    <xf numFmtId="182" fontId="25" fillId="0" borderId="0" xfId="1" applyNumberFormat="1" applyFont="1" applyFill="1" applyBorder="1" applyAlignment="1" applyProtection="1">
      <alignment horizontal="left" vertical="center"/>
    </xf>
    <xf numFmtId="14" fontId="36" fillId="16" borderId="0" xfId="0" applyNumberFormat="1" applyFont="1" applyFill="1" applyAlignment="1">
      <alignment horizontal="center" vertical="center"/>
    </xf>
    <xf numFmtId="0" fontId="36" fillId="16" borderId="0" xfId="0" applyFont="1" applyFill="1" applyAlignment="1">
      <alignment horizontal="center" vertical="center"/>
    </xf>
    <xf numFmtId="0" fontId="33" fillId="7" borderId="155" xfId="0" applyFont="1" applyFill="1" applyBorder="1" applyAlignment="1" applyProtection="1">
      <alignment horizontal="center" vertical="center" shrinkToFit="1"/>
      <protection locked="0"/>
    </xf>
    <xf numFmtId="0" fontId="33" fillId="7" borderId="169" xfId="0" applyFont="1" applyFill="1" applyBorder="1" applyAlignment="1" applyProtection="1">
      <alignment horizontal="center" vertical="center" shrinkToFit="1"/>
      <protection locked="0"/>
    </xf>
    <xf numFmtId="0" fontId="33" fillId="7" borderId="167" xfId="0" applyFont="1" applyFill="1" applyBorder="1" applyAlignment="1" applyProtection="1">
      <alignment horizontal="center" vertical="center" shrinkToFit="1"/>
      <protection locked="0"/>
    </xf>
    <xf numFmtId="0" fontId="15" fillId="7" borderId="163" xfId="0" applyFont="1" applyFill="1" applyBorder="1" applyAlignment="1" applyProtection="1">
      <alignment horizontal="left" vertical="center" shrinkToFit="1"/>
      <protection locked="0"/>
    </xf>
    <xf numFmtId="0" fontId="13" fillId="7" borderId="163" xfId="0" applyFont="1" applyFill="1" applyBorder="1" applyAlignment="1" applyProtection="1">
      <alignment horizontal="left" vertical="center" shrinkToFit="1"/>
      <protection locked="0"/>
    </xf>
    <xf numFmtId="0" fontId="13" fillId="7" borderId="164" xfId="0" applyFont="1" applyFill="1" applyBorder="1" applyAlignment="1" applyProtection="1">
      <alignment horizontal="left" vertical="center" shrinkToFit="1"/>
      <protection locked="0"/>
    </xf>
    <xf numFmtId="0" fontId="13" fillId="7" borderId="157" xfId="0" applyFont="1" applyFill="1" applyBorder="1" applyAlignment="1" applyProtection="1">
      <alignment horizontal="left" vertical="center" shrinkToFit="1"/>
      <protection locked="0"/>
    </xf>
    <xf numFmtId="0" fontId="15" fillId="7" borderId="157" xfId="0" applyFont="1" applyFill="1" applyBorder="1" applyAlignment="1" applyProtection="1">
      <alignment horizontal="left" vertical="center" shrinkToFit="1"/>
      <protection locked="0"/>
    </xf>
    <xf numFmtId="0" fontId="15" fillId="7" borderId="158" xfId="0" applyFont="1" applyFill="1" applyBorder="1" applyAlignment="1" applyProtection="1">
      <alignment horizontal="left" vertical="center" shrinkToFit="1"/>
      <protection locked="0"/>
    </xf>
    <xf numFmtId="0" fontId="13" fillId="7" borderId="158" xfId="0" applyFont="1" applyFill="1" applyBorder="1" applyAlignment="1" applyProtection="1">
      <alignment horizontal="left" vertical="center" shrinkToFit="1"/>
      <protection locked="0"/>
    </xf>
    <xf numFmtId="0" fontId="41" fillId="7" borderId="157" xfId="0" applyFont="1" applyFill="1" applyBorder="1" applyAlignment="1" applyProtection="1">
      <alignment horizontal="left" vertical="center" shrinkToFit="1"/>
      <protection locked="0"/>
    </xf>
    <xf numFmtId="0" fontId="13" fillId="7" borderId="160" xfId="0" applyFont="1" applyFill="1" applyBorder="1" applyAlignment="1" applyProtection="1">
      <alignment horizontal="left" vertical="center" shrinkToFit="1"/>
      <protection locked="0"/>
    </xf>
    <xf numFmtId="0" fontId="13" fillId="7" borderId="161" xfId="0" applyFont="1" applyFill="1" applyBorder="1" applyAlignment="1" applyProtection="1">
      <alignment horizontal="left" vertical="center" shrinkToFit="1"/>
      <protection locked="0"/>
    </xf>
    <xf numFmtId="0" fontId="16" fillId="7" borderId="166" xfId="0" applyFont="1" applyFill="1" applyBorder="1" applyAlignment="1" applyProtection="1">
      <alignment horizontal="center" vertical="center" shrinkToFit="1"/>
      <protection locked="0"/>
    </xf>
    <xf numFmtId="0" fontId="16" fillId="7" borderId="167" xfId="0" applyFont="1" applyFill="1" applyBorder="1" applyAlignment="1" applyProtection="1">
      <alignment horizontal="center" vertical="center" shrinkToFit="1"/>
      <protection locked="0"/>
    </xf>
    <xf numFmtId="0" fontId="16" fillId="7" borderId="165" xfId="0" applyFont="1" applyFill="1" applyBorder="1" applyAlignment="1" applyProtection="1">
      <alignment horizontal="center" vertical="center" shrinkToFit="1"/>
      <protection locked="0"/>
    </xf>
    <xf numFmtId="0" fontId="15" fillId="7" borderId="162" xfId="0" applyFont="1" applyFill="1" applyBorder="1" applyAlignment="1" applyProtection="1">
      <alignment horizontal="center" vertical="center" shrinkToFit="1"/>
      <protection locked="0"/>
    </xf>
    <xf numFmtId="0" fontId="15" fillId="7" borderId="163" xfId="0" applyFont="1" applyFill="1" applyBorder="1" applyAlignment="1" applyProtection="1">
      <alignment horizontal="center" vertical="center" shrinkToFit="1"/>
      <protection locked="0"/>
    </xf>
    <xf numFmtId="0" fontId="15" fillId="7" borderId="164" xfId="0" applyFont="1" applyFill="1" applyBorder="1" applyAlignment="1" applyProtection="1">
      <alignment horizontal="center" vertical="center" shrinkToFit="1"/>
      <protection locked="0"/>
    </xf>
    <xf numFmtId="0" fontId="15" fillId="7" borderId="156" xfId="0" applyFont="1" applyFill="1" applyBorder="1" applyAlignment="1" applyProtection="1">
      <alignment horizontal="center" vertical="center" shrinkToFit="1"/>
      <protection locked="0"/>
    </xf>
    <xf numFmtId="0" fontId="15" fillId="7" borderId="157" xfId="0" applyFont="1" applyFill="1" applyBorder="1" applyAlignment="1" applyProtection="1">
      <alignment horizontal="center" vertical="center" shrinkToFit="1"/>
      <protection locked="0"/>
    </xf>
    <xf numFmtId="0" fontId="15" fillId="7" borderId="158" xfId="0" applyFont="1" applyFill="1" applyBorder="1" applyAlignment="1" applyProtection="1">
      <alignment horizontal="center" vertical="center" shrinkToFit="1"/>
      <protection locked="0"/>
    </xf>
    <xf numFmtId="0" fontId="15" fillId="7" borderId="159" xfId="0" applyFont="1" applyFill="1" applyBorder="1" applyAlignment="1" applyProtection="1">
      <alignment horizontal="center" vertical="center" shrinkToFit="1"/>
      <protection locked="0"/>
    </xf>
    <xf numFmtId="0" fontId="15" fillId="7" borderId="160" xfId="0" applyFont="1" applyFill="1" applyBorder="1" applyAlignment="1" applyProtection="1">
      <alignment horizontal="center" vertical="center" shrinkToFit="1"/>
      <protection locked="0"/>
    </xf>
    <xf numFmtId="0" fontId="15" fillId="7" borderId="161" xfId="0" applyFont="1" applyFill="1" applyBorder="1" applyAlignment="1" applyProtection="1">
      <alignment horizontal="center" vertical="center" shrinkToFit="1"/>
      <protection locked="0"/>
    </xf>
    <xf numFmtId="0" fontId="13" fillId="14" borderId="157" xfId="0" applyFont="1" applyFill="1" applyBorder="1" applyAlignment="1" applyProtection="1">
      <alignment horizontal="left" vertical="center" shrinkToFit="1"/>
      <protection locked="0"/>
    </xf>
    <xf numFmtId="0" fontId="13" fillId="7" borderId="0" xfId="0" applyFont="1" applyFill="1" applyAlignment="1">
      <alignment horizontal="left" vertical="center"/>
    </xf>
    <xf numFmtId="0" fontId="46" fillId="0" borderId="4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118" xfId="0" applyFont="1" applyBorder="1" applyAlignment="1">
      <alignment horizontal="center" vertical="center"/>
    </xf>
    <xf numFmtId="41" fontId="23" fillId="0" borderId="118" xfId="1" applyFont="1" applyBorder="1" applyAlignment="1">
      <alignment horizontal="center" vertical="center"/>
    </xf>
    <xf numFmtId="0" fontId="23" fillId="0" borderId="119" xfId="0" applyFont="1" applyBorder="1" applyAlignment="1">
      <alignment horizontal="center" vertical="center"/>
    </xf>
    <xf numFmtId="0" fontId="23" fillId="0" borderId="117" xfId="0" applyFont="1" applyBorder="1" applyAlignment="1">
      <alignment horizontal="center" vertical="center"/>
    </xf>
    <xf numFmtId="0" fontId="23" fillId="0" borderId="125" xfId="0" applyFont="1" applyBorder="1" applyAlignment="1">
      <alignment horizontal="center" vertical="center"/>
    </xf>
    <xf numFmtId="177" fontId="48" fillId="0" borderId="113" xfId="0" applyNumberFormat="1" applyFont="1" applyBorder="1" applyAlignment="1">
      <alignment horizontal="right" vertical="center" indent="1"/>
    </xf>
    <xf numFmtId="0" fontId="23" fillId="0" borderId="3" xfId="0" applyFont="1" applyBorder="1" applyAlignment="1">
      <alignment horizontal="center" vertical="center"/>
    </xf>
    <xf numFmtId="177" fontId="23" fillId="0" borderId="3" xfId="1" applyNumberFormat="1" applyFont="1" applyBorder="1" applyAlignment="1">
      <alignment horizontal="right" vertical="center" indent="1"/>
    </xf>
    <xf numFmtId="177" fontId="23" fillId="0" borderId="8" xfId="0" applyNumberFormat="1" applyFont="1" applyBorder="1" applyAlignment="1">
      <alignment horizontal="right" vertical="center" indent="1"/>
    </xf>
    <xf numFmtId="177" fontId="23" fillId="0" borderId="3" xfId="1" applyNumberFormat="1" applyFont="1" applyBorder="1" applyAlignment="1">
      <alignment horizontal="center" vertical="center"/>
    </xf>
    <xf numFmtId="42" fontId="12" fillId="0" borderId="0" xfId="43" applyFont="1" applyAlignment="1" applyProtection="1">
      <alignment horizontal="center" vertical="center"/>
    </xf>
    <xf numFmtId="0" fontId="12" fillId="0" borderId="0" xfId="0" applyFont="1" applyAlignment="1">
      <alignment horizontal="left" vertical="center"/>
    </xf>
    <xf numFmtId="0" fontId="31" fillId="0" borderId="171" xfId="0" applyFont="1" applyBorder="1" applyAlignment="1">
      <alignment horizontal="center" vertical="center"/>
    </xf>
    <xf numFmtId="14" fontId="31" fillId="0" borderId="172" xfId="0" applyNumberFormat="1" applyFont="1" applyBorder="1" applyAlignment="1">
      <alignment horizontal="center" vertical="center"/>
    </xf>
    <xf numFmtId="0" fontId="31" fillId="0" borderId="173" xfId="0" applyFont="1" applyBorder="1" applyAlignment="1">
      <alignment horizontal="center" vertical="center"/>
    </xf>
    <xf numFmtId="14" fontId="31" fillId="7" borderId="174" xfId="0" applyNumberFormat="1" applyFont="1" applyFill="1" applyBorder="1" applyAlignment="1" applyProtection="1">
      <alignment horizontal="center" vertical="center"/>
      <protection locked="0"/>
    </xf>
    <xf numFmtId="0" fontId="31" fillId="0" borderId="175" xfId="0" applyFont="1" applyBorder="1" applyAlignment="1">
      <alignment horizontal="center" vertical="center"/>
    </xf>
    <xf numFmtId="14" fontId="31" fillId="7" borderId="176" xfId="0" applyNumberFormat="1" applyFont="1" applyFill="1" applyBorder="1" applyAlignment="1" applyProtection="1">
      <alignment horizontal="center" vertical="center"/>
      <protection locked="0"/>
    </xf>
    <xf numFmtId="178" fontId="28" fillId="4" borderId="97" xfId="1" applyNumberFormat="1" applyFont="1" applyFill="1" applyBorder="1" applyAlignment="1">
      <alignment horizontal="center" vertical="center"/>
    </xf>
    <xf numFmtId="178" fontId="28" fillId="4" borderId="101" xfId="1" applyNumberFormat="1" applyFont="1" applyFill="1" applyBorder="1" applyAlignment="1">
      <alignment horizontal="center" vertical="center"/>
    </xf>
    <xf numFmtId="178" fontId="28" fillId="3" borderId="101" xfId="1" applyNumberFormat="1" applyFont="1" applyFill="1" applyBorder="1" applyAlignment="1">
      <alignment horizontal="center" vertical="center"/>
    </xf>
    <xf numFmtId="178" fontId="27" fillId="6" borderId="103" xfId="1" applyNumberFormat="1" applyFont="1" applyFill="1" applyBorder="1" applyAlignment="1">
      <alignment horizontal="center" vertical="center"/>
    </xf>
    <xf numFmtId="178" fontId="27" fillId="6" borderId="104" xfId="1" applyNumberFormat="1" applyFont="1" applyFill="1" applyBorder="1" applyAlignment="1">
      <alignment horizontal="center" vertical="center"/>
    </xf>
    <xf numFmtId="178" fontId="27" fillId="6" borderId="98" xfId="1" applyNumberFormat="1" applyFont="1" applyFill="1" applyBorder="1">
      <alignment vertical="center"/>
    </xf>
    <xf numFmtId="178" fontId="27" fillId="6" borderId="104" xfId="1" applyNumberFormat="1" applyFont="1" applyFill="1" applyBorder="1">
      <alignment vertical="center"/>
    </xf>
    <xf numFmtId="178" fontId="27" fillId="6" borderId="0" xfId="1" applyNumberFormat="1" applyFont="1" applyFill="1" applyBorder="1" applyAlignment="1" applyProtection="1">
      <alignment horizontal="center" vertical="center"/>
    </xf>
    <xf numFmtId="178" fontId="27" fillId="6" borderId="0" xfId="1" applyNumberFormat="1" applyFont="1" applyFill="1" applyBorder="1" applyProtection="1">
      <alignment vertical="center"/>
      <protection locked="0"/>
    </xf>
    <xf numFmtId="178" fontId="27" fillId="6" borderId="0" xfId="1" applyNumberFormat="1" applyFont="1" applyFill="1" applyBorder="1" applyProtection="1">
      <alignment vertical="center"/>
    </xf>
    <xf numFmtId="0" fontId="36" fillId="16" borderId="177" xfId="0" applyFont="1" applyFill="1" applyBorder="1" applyAlignment="1">
      <alignment horizontal="center" vertical="center"/>
    </xf>
    <xf numFmtId="0" fontId="36" fillId="16" borderId="180" xfId="0" applyFont="1" applyFill="1" applyBorder="1" applyAlignment="1">
      <alignment horizontal="center" vertical="center"/>
    </xf>
    <xf numFmtId="41" fontId="36" fillId="16" borderId="181" xfId="1" applyFont="1" applyFill="1" applyBorder="1" applyAlignment="1">
      <alignment horizontal="center" vertical="center"/>
    </xf>
    <xf numFmtId="41" fontId="0" fillId="0" borderId="181" xfId="1" applyFont="1" applyBorder="1">
      <alignment vertical="center"/>
    </xf>
    <xf numFmtId="41" fontId="0" fillId="0" borderId="182" xfId="1" applyFont="1" applyBorder="1">
      <alignment vertical="center"/>
    </xf>
    <xf numFmtId="0" fontId="36" fillId="16" borderId="183" xfId="0" applyFont="1" applyFill="1" applyBorder="1" applyAlignment="1">
      <alignment horizontal="center" vertical="center"/>
    </xf>
    <xf numFmtId="41" fontId="0" fillId="0" borderId="184" xfId="1" applyFont="1" applyBorder="1">
      <alignment vertical="center"/>
    </xf>
    <xf numFmtId="41" fontId="0" fillId="0" borderId="185" xfId="1" applyFont="1" applyBorder="1">
      <alignment vertical="center"/>
    </xf>
    <xf numFmtId="0" fontId="33" fillId="7" borderId="166" xfId="0" applyFont="1" applyFill="1" applyBorder="1" applyAlignment="1" applyProtection="1">
      <alignment horizontal="center" vertical="center" shrinkToFit="1"/>
      <protection locked="0"/>
    </xf>
    <xf numFmtId="41" fontId="58" fillId="0" borderId="0" xfId="1" applyFont="1" applyAlignment="1" applyProtection="1">
      <alignment horizontal="center" vertical="center"/>
      <protection locked="0"/>
    </xf>
    <xf numFmtId="177" fontId="23" fillId="0" borderId="14" xfId="0" applyNumberFormat="1" applyFont="1" applyBorder="1" applyAlignment="1">
      <alignment horizontal="right" vertical="center"/>
    </xf>
    <xf numFmtId="177" fontId="23" fillId="0" borderId="17" xfId="0" applyNumberFormat="1" applyFont="1" applyBorder="1" applyAlignment="1">
      <alignment horizontal="right" vertical="center"/>
    </xf>
    <xf numFmtId="177" fontId="23" fillId="0" borderId="109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8" xfId="0" applyFont="1" applyBorder="1" applyAlignment="1">
      <alignment horizontal="center" vertical="center"/>
    </xf>
    <xf numFmtId="41" fontId="12" fillId="0" borderId="118" xfId="1" applyFont="1" applyFill="1" applyBorder="1" applyAlignment="1" applyProtection="1">
      <alignment horizontal="center" vertical="center"/>
    </xf>
    <xf numFmtId="0" fontId="12" fillId="0" borderId="119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0" fontId="12" fillId="0" borderId="125" xfId="0" applyFont="1" applyBorder="1" applyAlignment="1">
      <alignment horizontal="center" vertical="center"/>
    </xf>
    <xf numFmtId="177" fontId="12" fillId="0" borderId="124" xfId="0" applyNumberFormat="1" applyFont="1" applyBorder="1" applyAlignment="1">
      <alignment horizontal="right" vertical="center" indent="1"/>
    </xf>
    <xf numFmtId="177" fontId="12" fillId="0" borderId="17" xfId="0" applyNumberFormat="1" applyFont="1" applyBorder="1" applyAlignment="1">
      <alignment horizontal="right" vertical="center" indent="1"/>
    </xf>
    <xf numFmtId="177" fontId="12" fillId="0" borderId="109" xfId="0" applyNumberFormat="1" applyFont="1" applyBorder="1" applyAlignment="1">
      <alignment horizontal="right" vertical="center" indent="1"/>
    </xf>
    <xf numFmtId="177" fontId="31" fillId="0" borderId="113" xfId="0" applyNumberFormat="1" applyFont="1" applyBorder="1" applyAlignment="1">
      <alignment horizontal="right" vertical="center" indent="1"/>
    </xf>
    <xf numFmtId="0" fontId="12" fillId="0" borderId="3" xfId="0" applyFont="1" applyBorder="1" applyAlignment="1">
      <alignment horizontal="center" vertical="center"/>
    </xf>
    <xf numFmtId="177" fontId="12" fillId="0" borderId="3" xfId="1" applyNumberFormat="1" applyFont="1" applyFill="1" applyBorder="1" applyAlignment="1" applyProtection="1">
      <alignment horizontal="right" vertical="center" indent="1"/>
    </xf>
    <xf numFmtId="177" fontId="12" fillId="0" borderId="8" xfId="0" applyNumberFormat="1" applyFont="1" applyBorder="1" applyAlignment="1">
      <alignment horizontal="right" vertical="center" indent="1"/>
    </xf>
    <xf numFmtId="177" fontId="12" fillId="0" borderId="3" xfId="1" applyNumberFormat="1" applyFont="1" applyFill="1" applyBorder="1" applyAlignment="1" applyProtection="1">
      <alignment horizontal="center" vertical="center"/>
    </xf>
    <xf numFmtId="177" fontId="12" fillId="0" borderId="14" xfId="0" applyNumberFormat="1" applyFont="1" applyBorder="1" applyAlignment="1">
      <alignment horizontal="right" vertical="center" indent="1"/>
    </xf>
    <xf numFmtId="177" fontId="23" fillId="0" borderId="124" xfId="0" applyNumberFormat="1" applyFont="1" applyBorder="1" applyAlignment="1">
      <alignment horizontal="right" vertical="center"/>
    </xf>
    <xf numFmtId="0" fontId="59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9" fillId="6" borderId="0" xfId="0" applyFont="1" applyFill="1" applyAlignment="1">
      <alignment horizontal="center" vertical="center" shrinkToFit="1"/>
    </xf>
    <xf numFmtId="0" fontId="13" fillId="7" borderId="163" xfId="0" applyFont="1" applyFill="1" applyBorder="1" applyAlignment="1" applyProtection="1">
      <alignment horizontal="center" vertical="center" shrinkToFit="1"/>
      <protection locked="0"/>
    </xf>
    <xf numFmtId="0" fontId="13" fillId="7" borderId="157" xfId="0" applyFont="1" applyFill="1" applyBorder="1" applyAlignment="1" applyProtection="1">
      <alignment horizontal="center" vertical="center" shrinkToFit="1"/>
      <protection locked="0"/>
    </xf>
    <xf numFmtId="0" fontId="13" fillId="7" borderId="160" xfId="0" applyFont="1" applyFill="1" applyBorder="1" applyAlignment="1" applyProtection="1">
      <alignment horizontal="center" vertical="center" shrinkToFit="1"/>
      <protection locked="0"/>
    </xf>
    <xf numFmtId="0" fontId="31" fillId="3" borderId="188" xfId="0" applyFont="1" applyFill="1" applyBorder="1" applyAlignment="1">
      <alignment horizontal="left" vertical="center" wrapText="1"/>
    </xf>
    <xf numFmtId="0" fontId="31" fillId="2" borderId="190" xfId="0" applyFont="1" applyFill="1" applyBorder="1">
      <alignment vertical="center"/>
    </xf>
    <xf numFmtId="0" fontId="31" fillId="0" borderId="186" xfId="0" applyFont="1" applyBorder="1" applyAlignment="1">
      <alignment horizontal="center" vertical="center" wrapText="1"/>
    </xf>
    <xf numFmtId="0" fontId="31" fillId="0" borderId="190" xfId="0" applyFont="1" applyBorder="1" applyAlignment="1">
      <alignment horizontal="center" vertical="center"/>
    </xf>
    <xf numFmtId="0" fontId="36" fillId="15" borderId="190" xfId="0" applyFont="1" applyFill="1" applyBorder="1" applyAlignment="1">
      <alignment horizontal="center" vertical="center"/>
    </xf>
    <xf numFmtId="0" fontId="36" fillId="5" borderId="188" xfId="0" applyFont="1" applyFill="1" applyBorder="1" applyAlignment="1">
      <alignment horizontal="center" vertical="center" wrapText="1"/>
    </xf>
    <xf numFmtId="0" fontId="36" fillId="15" borderId="190" xfId="0" applyFont="1" applyFill="1" applyBorder="1" applyAlignment="1">
      <alignment horizontal="center" vertical="center" wrapText="1"/>
    </xf>
    <xf numFmtId="0" fontId="36" fillId="15" borderId="188" xfId="0" applyFont="1" applyFill="1" applyBorder="1" applyAlignment="1">
      <alignment horizontal="center" vertical="center" wrapText="1"/>
    </xf>
    <xf numFmtId="0" fontId="36" fillId="5" borderId="186" xfId="0" applyFont="1" applyFill="1" applyBorder="1" applyAlignment="1">
      <alignment horizontal="center" vertical="center" shrinkToFit="1"/>
    </xf>
    <xf numFmtId="41" fontId="61" fillId="0" borderId="0" xfId="1" applyFont="1">
      <alignment vertical="center"/>
    </xf>
    <xf numFmtId="41" fontId="0" fillId="0" borderId="0" xfId="0" applyNumberFormat="1">
      <alignment vertical="center"/>
    </xf>
    <xf numFmtId="178" fontId="31" fillId="3" borderId="188" xfId="1" applyNumberFormat="1" applyFont="1" applyFill="1" applyBorder="1" applyAlignment="1" applyProtection="1">
      <alignment horizontal="right" vertical="center" wrapText="1"/>
      <protection locked="0"/>
    </xf>
    <xf numFmtId="178" fontId="31" fillId="3" borderId="188" xfId="1" applyNumberFormat="1" applyFont="1" applyFill="1" applyBorder="1" applyAlignment="1">
      <alignment horizontal="right" vertical="center"/>
    </xf>
    <xf numFmtId="178" fontId="0" fillId="0" borderId="0" xfId="1" applyNumberFormat="1" applyFont="1" applyAlignment="1">
      <alignment horizontal="right" vertical="center" wrapText="1"/>
    </xf>
    <xf numFmtId="178" fontId="0" fillId="0" borderId="0" xfId="1" applyNumberFormat="1" applyFont="1" applyAlignment="1">
      <alignment horizontal="right" vertical="center"/>
    </xf>
    <xf numFmtId="178" fontId="60" fillId="0" borderId="188" xfId="1" applyNumberFormat="1" applyFont="1" applyBorder="1" applyAlignment="1">
      <alignment horizontal="right" vertical="center"/>
    </xf>
    <xf numFmtId="178" fontId="60" fillId="0" borderId="189" xfId="1" applyNumberFormat="1" applyFont="1" applyBorder="1" applyAlignment="1">
      <alignment horizontal="right" vertical="center"/>
    </xf>
    <xf numFmtId="178" fontId="31" fillId="2" borderId="188" xfId="1" applyNumberFormat="1" applyFont="1" applyFill="1" applyBorder="1" applyAlignment="1" applyProtection="1">
      <alignment horizontal="right" vertical="center"/>
      <protection locked="0"/>
    </xf>
    <xf numFmtId="178" fontId="31" fillId="2" borderId="188" xfId="1" applyNumberFormat="1" applyFont="1" applyFill="1" applyBorder="1" applyAlignment="1">
      <alignment horizontal="right" vertical="center"/>
    </xf>
    <xf numFmtId="178" fontId="31" fillId="3" borderId="188" xfId="1" applyNumberFormat="1" applyFont="1" applyFill="1" applyBorder="1" applyAlignment="1" applyProtection="1">
      <alignment horizontal="right" vertical="center"/>
      <protection locked="0"/>
    </xf>
    <xf numFmtId="184" fontId="31" fillId="3" borderId="187" xfId="1" applyNumberFormat="1" applyFont="1" applyFill="1" applyBorder="1" applyAlignment="1">
      <alignment horizontal="right" vertical="center"/>
    </xf>
    <xf numFmtId="185" fontId="31" fillId="2" borderId="188" xfId="1" applyNumberFormat="1" applyFont="1" applyFill="1" applyBorder="1" applyAlignment="1">
      <alignment horizontal="right" vertical="center"/>
    </xf>
    <xf numFmtId="0" fontId="31" fillId="11" borderId="21" xfId="0" applyFont="1" applyFill="1" applyBorder="1" applyAlignment="1">
      <alignment horizontal="center" vertical="center"/>
    </xf>
    <xf numFmtId="0" fontId="0" fillId="0" borderId="21" xfId="0" applyBorder="1">
      <alignment vertical="center"/>
    </xf>
    <xf numFmtId="183" fontId="31" fillId="11" borderId="21" xfId="0" applyNumberFormat="1" applyFont="1" applyFill="1" applyBorder="1" applyAlignment="1">
      <alignment horizontal="center" vertical="center"/>
    </xf>
    <xf numFmtId="183" fontId="0" fillId="0" borderId="21" xfId="0" applyNumberFormat="1" applyBorder="1">
      <alignment vertical="center"/>
    </xf>
    <xf numFmtId="183" fontId="0" fillId="0" borderId="0" xfId="0" applyNumberFormat="1">
      <alignment vertical="center"/>
    </xf>
    <xf numFmtId="0" fontId="0" fillId="0" borderId="191" xfId="0" applyBorder="1">
      <alignment vertical="center"/>
    </xf>
    <xf numFmtId="183" fontId="0" fillId="0" borderId="191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191" xfId="0" applyBorder="1" applyAlignment="1">
      <alignment horizontal="center" vertical="center"/>
    </xf>
    <xf numFmtId="178" fontId="27" fillId="6" borderId="0" xfId="1" applyNumberFormat="1" applyFont="1" applyFill="1" applyBorder="1" applyAlignment="1" applyProtection="1">
      <alignment horizontal="center" vertical="center"/>
      <protection locked="0"/>
    </xf>
    <xf numFmtId="183" fontId="0" fillId="0" borderId="21" xfId="0" applyNumberFormat="1" applyBorder="1" applyAlignment="1">
      <alignment horizontal="center" vertical="center"/>
    </xf>
    <xf numFmtId="183" fontId="0" fillId="0" borderId="191" xfId="0" applyNumberFormat="1" applyBorder="1" applyAlignment="1">
      <alignment horizontal="right" vertical="center"/>
    </xf>
    <xf numFmtId="183" fontId="60" fillId="4" borderId="21" xfId="0" applyNumberFormat="1" applyFont="1" applyFill="1" applyBorder="1">
      <alignment vertical="center"/>
    </xf>
    <xf numFmtId="178" fontId="28" fillId="3" borderId="100" xfId="1" applyNumberFormat="1" applyFont="1" applyFill="1" applyBorder="1" applyAlignment="1">
      <alignment horizontal="center" vertical="center" shrinkToFit="1"/>
    </xf>
    <xf numFmtId="0" fontId="36" fillId="15" borderId="189" xfId="0" applyFont="1" applyFill="1" applyBorder="1" applyAlignment="1">
      <alignment horizontal="center" vertical="center" wrapText="1"/>
    </xf>
    <xf numFmtId="0" fontId="36" fillId="5" borderId="186" xfId="0" applyFont="1" applyFill="1" applyBorder="1" applyAlignment="1">
      <alignment horizontal="center" vertical="center" wrapText="1"/>
    </xf>
    <xf numFmtId="0" fontId="36" fillId="5" borderId="196" xfId="0" applyFont="1" applyFill="1" applyBorder="1" applyAlignment="1">
      <alignment horizontal="center" vertical="center" wrapText="1"/>
    </xf>
    <xf numFmtId="178" fontId="60" fillId="0" borderId="196" xfId="1" applyNumberFormat="1" applyFont="1" applyBorder="1" applyAlignment="1">
      <alignment horizontal="right" vertical="center"/>
    </xf>
    <xf numFmtId="0" fontId="63" fillId="0" borderId="0" xfId="45">
      <alignment vertical="center"/>
    </xf>
    <xf numFmtId="0" fontId="40" fillId="0" borderId="191" xfId="0" applyFont="1" applyBorder="1" applyAlignment="1">
      <alignment horizontal="center" vertical="center"/>
    </xf>
    <xf numFmtId="183" fontId="40" fillId="0" borderId="191" xfId="0" applyNumberFormat="1" applyFont="1" applyBorder="1" applyAlignment="1">
      <alignment horizontal="right" vertical="center"/>
    </xf>
    <xf numFmtId="183" fontId="65" fillId="0" borderId="21" xfId="0" applyNumberFormat="1" applyFont="1" applyBorder="1">
      <alignment vertical="center"/>
    </xf>
    <xf numFmtId="183" fontId="65" fillId="0" borderId="21" xfId="0" applyNumberFormat="1" applyFont="1" applyBorder="1" applyAlignment="1">
      <alignment horizontal="center" vertical="center"/>
    </xf>
    <xf numFmtId="0" fontId="33" fillId="17" borderId="155" xfId="0" applyFont="1" applyFill="1" applyBorder="1" applyAlignment="1">
      <alignment horizontal="center" vertical="center" shrinkToFit="1"/>
    </xf>
    <xf numFmtId="183" fontId="60" fillId="18" borderId="187" xfId="0" applyNumberFormat="1" applyFont="1" applyFill="1" applyBorder="1" applyAlignment="1">
      <alignment horizontal="right" vertical="center"/>
    </xf>
    <xf numFmtId="183" fontId="60" fillId="18" borderId="195" xfId="0" applyNumberFormat="1" applyFont="1" applyFill="1" applyBorder="1" applyAlignment="1">
      <alignment horizontal="right" vertical="center"/>
    </xf>
    <xf numFmtId="183" fontId="60" fillId="18" borderId="187" xfId="0" applyNumberFormat="1" applyFont="1" applyFill="1" applyBorder="1">
      <alignment vertical="center"/>
    </xf>
    <xf numFmtId="183" fontId="60" fillId="18" borderId="69" xfId="0" applyNumberFormat="1" applyFont="1" applyFill="1" applyBorder="1">
      <alignment vertical="center"/>
    </xf>
    <xf numFmtId="0" fontId="31" fillId="7" borderId="188" xfId="0" applyFont="1" applyFill="1" applyBorder="1" applyAlignment="1">
      <alignment horizontal="center" vertical="center" shrinkToFit="1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6" fillId="0" borderId="1" xfId="0" applyFont="1" applyBorder="1" applyAlignment="1">
      <alignment horizontal="left" vertical="center"/>
    </xf>
    <xf numFmtId="0" fontId="23" fillId="0" borderId="105" xfId="0" applyFont="1" applyBorder="1" applyAlignment="1">
      <alignment horizontal="left" vertical="center" indent="1" shrinkToFit="1"/>
    </xf>
    <xf numFmtId="0" fontId="23" fillId="0" borderId="32" xfId="0" applyFont="1" applyBorder="1" applyAlignment="1">
      <alignment horizontal="left" vertical="center" indent="1" shrinkToFit="1"/>
    </xf>
    <xf numFmtId="0" fontId="23" fillId="0" borderId="18" xfId="0" applyFont="1" applyBorder="1" applyAlignment="1">
      <alignment horizontal="left" vertical="center" indent="1" shrinkToFit="1"/>
    </xf>
    <xf numFmtId="0" fontId="23" fillId="0" borderId="19" xfId="0" applyFont="1" applyBorder="1" applyAlignment="1">
      <alignment horizontal="left" vertical="center" indent="1" shrinkToFit="1"/>
    </xf>
    <xf numFmtId="0" fontId="23" fillId="0" borderId="121" xfId="0" applyFont="1" applyBorder="1" applyAlignment="1">
      <alignment horizontal="left" vertical="center" indent="1" shrinkToFit="1"/>
    </xf>
    <xf numFmtId="0" fontId="23" fillId="0" borderId="16" xfId="0" applyFont="1" applyBorder="1" applyAlignment="1">
      <alignment horizontal="left" vertical="center" indent="1" shrinkToFit="1"/>
    </xf>
    <xf numFmtId="177" fontId="23" fillId="0" borderId="16" xfId="1" applyNumberFormat="1" applyFont="1" applyBorder="1" applyAlignment="1">
      <alignment horizontal="right" vertical="center" shrinkToFit="1"/>
    </xf>
    <xf numFmtId="41" fontId="23" fillId="0" borderId="3" xfId="1" applyFont="1" applyBorder="1" applyAlignment="1" applyProtection="1">
      <alignment horizontal="center" vertical="center"/>
    </xf>
    <xf numFmtId="41" fontId="23" fillId="0" borderId="33" xfId="1" applyFont="1" applyBorder="1" applyAlignment="1" applyProtection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116" xfId="0" applyFont="1" applyBorder="1" applyAlignment="1">
      <alignment horizontal="center" vertical="center"/>
    </xf>
    <xf numFmtId="177" fontId="50" fillId="0" borderId="26" xfId="0" applyNumberFormat="1" applyFont="1" applyBorder="1" applyAlignment="1">
      <alignment horizontal="center" vertical="top"/>
    </xf>
    <xf numFmtId="0" fontId="50" fillId="0" borderId="27" xfId="0" applyFont="1" applyBorder="1" applyAlignment="1">
      <alignment horizontal="center" vertical="top"/>
    </xf>
    <xf numFmtId="0" fontId="50" fillId="0" borderId="28" xfId="0" applyFont="1" applyBorder="1" applyAlignment="1">
      <alignment horizontal="center" vertical="top"/>
    </xf>
    <xf numFmtId="0" fontId="50" fillId="0" borderId="29" xfId="0" applyFont="1" applyBorder="1" applyAlignment="1">
      <alignment horizontal="center" vertical="top"/>
    </xf>
    <xf numFmtId="177" fontId="50" fillId="0" borderId="26" xfId="1" applyNumberFormat="1" applyFont="1" applyBorder="1" applyAlignment="1">
      <alignment horizontal="center" vertical="top"/>
    </xf>
    <xf numFmtId="41" fontId="50" fillId="0" borderId="30" xfId="1" applyFont="1" applyBorder="1" applyAlignment="1">
      <alignment horizontal="center" vertical="top"/>
    </xf>
    <xf numFmtId="41" fontId="50" fillId="0" borderId="27" xfId="1" applyFont="1" applyBorder="1" applyAlignment="1">
      <alignment horizontal="center" vertical="top"/>
    </xf>
    <xf numFmtId="41" fontId="50" fillId="0" borderId="28" xfId="1" applyFont="1" applyBorder="1" applyAlignment="1">
      <alignment horizontal="center" vertical="top"/>
    </xf>
    <xf numFmtId="41" fontId="50" fillId="0" borderId="2" xfId="1" applyFont="1" applyBorder="1" applyAlignment="1">
      <alignment horizontal="center" vertical="top"/>
    </xf>
    <xf numFmtId="41" fontId="50" fillId="0" borderId="29" xfId="1" applyFont="1" applyBorder="1" applyAlignment="1">
      <alignment horizontal="center" vertical="top"/>
    </xf>
    <xf numFmtId="0" fontId="23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48" fillId="0" borderId="111" xfId="0" applyFont="1" applyBorder="1" applyAlignment="1">
      <alignment horizontal="center" vertical="center"/>
    </xf>
    <xf numFmtId="0" fontId="48" fillId="0" borderId="112" xfId="0" applyFont="1" applyBorder="1" applyAlignment="1">
      <alignment horizontal="center" vertical="center"/>
    </xf>
    <xf numFmtId="0" fontId="23" fillId="0" borderId="15" xfId="0" applyFont="1" applyBorder="1" applyAlignment="1">
      <alignment horizontal="left" vertical="center" indent="1" shrinkToFit="1"/>
    </xf>
    <xf numFmtId="177" fontId="23" fillId="0" borderId="19" xfId="1" applyNumberFormat="1" applyFont="1" applyBorder="1" applyAlignment="1">
      <alignment horizontal="right" vertical="center" shrinkToFit="1"/>
    </xf>
    <xf numFmtId="177" fontId="23" fillId="0" borderId="107" xfId="1" applyNumberFormat="1" applyFont="1" applyBorder="1" applyAlignment="1">
      <alignment horizontal="right" vertical="center" shrinkToFit="1"/>
    </xf>
    <xf numFmtId="177" fontId="23" fillId="0" borderId="24" xfId="1" applyNumberFormat="1" applyFont="1" applyBorder="1" applyAlignment="1">
      <alignment horizontal="right" vertical="center" shrinkToFit="1"/>
    </xf>
    <xf numFmtId="177" fontId="23" fillId="0" borderId="25" xfId="1" applyNumberFormat="1" applyFont="1" applyBorder="1" applyAlignment="1">
      <alignment horizontal="right" vertical="center" shrinkToFit="1"/>
    </xf>
    <xf numFmtId="177" fontId="23" fillId="0" borderId="31" xfId="1" applyNumberFormat="1" applyFont="1" applyBorder="1" applyAlignment="1">
      <alignment horizontal="right" vertical="center" shrinkToFit="1"/>
    </xf>
    <xf numFmtId="177" fontId="23" fillId="0" borderId="32" xfId="1" applyNumberFormat="1" applyFont="1" applyBorder="1" applyAlignment="1">
      <alignment horizontal="right" vertical="center" shrinkToFit="1"/>
    </xf>
    <xf numFmtId="0" fontId="23" fillId="0" borderId="13" xfId="0" applyFont="1" applyBorder="1" applyAlignment="1">
      <alignment horizontal="left" vertical="center" indent="1" shrinkToFit="1"/>
    </xf>
    <xf numFmtId="0" fontId="23" fillId="0" borderId="31" xfId="0" applyFont="1" applyBorder="1" applyAlignment="1">
      <alignment horizontal="left" vertical="center" indent="1" shrinkToFit="1"/>
    </xf>
    <xf numFmtId="0" fontId="23" fillId="0" borderId="114" xfId="0" applyFont="1" applyBorder="1" applyAlignment="1">
      <alignment horizontal="left" vertical="center" indent="1" shrinkToFit="1"/>
    </xf>
    <xf numFmtId="0" fontId="23" fillId="0" borderId="115" xfId="0" applyFont="1" applyBorder="1" applyAlignment="1">
      <alignment horizontal="left" vertical="center" indent="1" shrinkToFit="1"/>
    </xf>
    <xf numFmtId="0" fontId="23" fillId="0" borderId="3" xfId="0" applyFont="1" applyBorder="1" applyAlignment="1">
      <alignment horizontal="right" vertical="center"/>
    </xf>
    <xf numFmtId="0" fontId="23" fillId="0" borderId="8" xfId="0" applyFont="1" applyBorder="1" applyAlignment="1">
      <alignment horizontal="right" vertical="center"/>
    </xf>
    <xf numFmtId="41" fontId="46" fillId="0" borderId="3" xfId="1" applyFont="1" applyBorder="1" applyAlignment="1">
      <alignment horizontal="center" vertical="center"/>
    </xf>
    <xf numFmtId="41" fontId="46" fillId="0" borderId="33" xfId="1" applyFont="1" applyBorder="1" applyAlignment="1">
      <alignment horizontal="center" vertical="center"/>
    </xf>
    <xf numFmtId="177" fontId="23" fillId="0" borderId="20" xfId="1" applyNumberFormat="1" applyFont="1" applyBorder="1" applyAlignment="1">
      <alignment horizontal="right" vertical="center" indent="1"/>
    </xf>
    <xf numFmtId="177" fontId="23" fillId="0" borderId="23" xfId="1" applyNumberFormat="1" applyFont="1" applyBorder="1" applyAlignment="1">
      <alignment horizontal="right" vertical="center" indent="1"/>
    </xf>
    <xf numFmtId="0" fontId="23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 indent="1" shrinkToFit="1"/>
    </xf>
    <xf numFmtId="41" fontId="23" fillId="0" borderId="118" xfId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41" fontId="48" fillId="0" borderId="94" xfId="1" applyFont="1" applyBorder="1" applyAlignment="1">
      <alignment horizontal="center" vertical="center"/>
    </xf>
    <xf numFmtId="177" fontId="48" fillId="0" borderId="94" xfId="0" applyNumberFormat="1" applyFont="1" applyBorder="1" applyAlignment="1">
      <alignment horizontal="center" vertical="center"/>
    </xf>
    <xf numFmtId="0" fontId="48" fillId="0" borderId="69" xfId="0" applyFont="1" applyBorder="1" applyAlignment="1">
      <alignment horizontal="center" vertical="center"/>
    </xf>
    <xf numFmtId="0" fontId="23" fillId="0" borderId="76" xfId="0" applyFont="1" applyBorder="1" applyAlignment="1">
      <alignment horizontal="center" vertical="center" shrinkToFit="1"/>
    </xf>
    <xf numFmtId="0" fontId="23" fillId="0" borderId="110" xfId="0" applyFont="1" applyBorder="1" applyAlignment="1">
      <alignment horizontal="center" vertical="center" shrinkToFit="1"/>
    </xf>
    <xf numFmtId="177" fontId="23" fillId="0" borderId="3" xfId="1" applyNumberFormat="1" applyFont="1" applyBorder="1" applyAlignment="1">
      <alignment horizontal="right" vertical="center" indent="1"/>
    </xf>
    <xf numFmtId="0" fontId="23" fillId="0" borderId="108" xfId="0" applyFont="1" applyBorder="1" applyAlignment="1">
      <alignment horizontal="left" vertical="center" indent="1" shrinkToFit="1"/>
    </xf>
    <xf numFmtId="0" fontId="32" fillId="0" borderId="2" xfId="0" applyFont="1" applyBorder="1" applyAlignment="1">
      <alignment horizontal="center" vertical="center"/>
    </xf>
    <xf numFmtId="177" fontId="23" fillId="0" borderId="122" xfId="1" applyNumberFormat="1" applyFont="1" applyBorder="1" applyAlignment="1">
      <alignment horizontal="right" vertical="center" shrinkToFit="1"/>
    </xf>
    <xf numFmtId="177" fontId="23" fillId="0" borderId="123" xfId="1" applyNumberFormat="1" applyFont="1" applyBorder="1" applyAlignment="1">
      <alignment horizontal="right" vertical="center" shrinkToFit="1"/>
    </xf>
    <xf numFmtId="0" fontId="23" fillId="0" borderId="120" xfId="0" applyFont="1" applyBorder="1" applyAlignment="1">
      <alignment horizontal="left" vertical="center" indent="1" shrinkToFit="1"/>
    </xf>
    <xf numFmtId="176" fontId="23" fillId="7" borderId="5" xfId="0" applyNumberFormat="1" applyFont="1" applyFill="1" applyBorder="1" applyAlignment="1" applyProtection="1">
      <alignment horizontal="center" vertical="center"/>
      <protection locked="0"/>
    </xf>
    <xf numFmtId="41" fontId="31" fillId="0" borderId="94" xfId="1" applyFont="1" applyFill="1" applyBorder="1" applyAlignment="1" applyProtection="1">
      <alignment horizontal="center" vertical="center"/>
    </xf>
    <xf numFmtId="177" fontId="31" fillId="0" borderId="94" xfId="0" applyNumberFormat="1" applyFont="1" applyBorder="1" applyAlignment="1">
      <alignment horizontal="center" vertical="center"/>
    </xf>
    <xf numFmtId="0" fontId="31" fillId="0" borderId="69" xfId="0" applyFont="1" applyBorder="1" applyAlignment="1">
      <alignment horizontal="center" vertic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176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1" fontId="12" fillId="0" borderId="118" xfId="1" applyFont="1" applyFill="1" applyBorder="1" applyAlignment="1" applyProtection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20" xfId="0" applyFont="1" applyBorder="1" applyAlignment="1">
      <alignment horizontal="left" vertical="center" indent="1" shrinkToFit="1"/>
    </xf>
    <xf numFmtId="0" fontId="12" fillId="0" borderId="121" xfId="0" applyFont="1" applyBorder="1" applyAlignment="1">
      <alignment horizontal="left" vertical="center" indent="1" shrinkToFit="1"/>
    </xf>
    <xf numFmtId="177" fontId="12" fillId="0" borderId="122" xfId="1" applyNumberFormat="1" applyFont="1" applyFill="1" applyBorder="1" applyAlignment="1" applyProtection="1">
      <alignment horizontal="right" vertical="center" indent="1" shrinkToFit="1"/>
    </xf>
    <xf numFmtId="177" fontId="12" fillId="0" borderId="123" xfId="1" applyNumberFormat="1" applyFont="1" applyFill="1" applyBorder="1" applyAlignment="1" applyProtection="1">
      <alignment horizontal="right" vertical="center" indent="1" shrinkToFit="1"/>
    </xf>
    <xf numFmtId="0" fontId="12" fillId="0" borderId="105" xfId="0" applyFont="1" applyBorder="1" applyAlignment="1">
      <alignment horizontal="left" vertical="center" indent="1" shrinkToFit="1"/>
    </xf>
    <xf numFmtId="0" fontId="12" fillId="0" borderId="32" xfId="0" applyFont="1" applyBorder="1" applyAlignment="1">
      <alignment horizontal="left" vertical="center" indent="1" shrinkToFit="1"/>
    </xf>
    <xf numFmtId="177" fontId="12" fillId="0" borderId="16" xfId="1" applyNumberFormat="1" applyFont="1" applyFill="1" applyBorder="1" applyAlignment="1" applyProtection="1">
      <alignment horizontal="right" vertical="center" indent="1" shrinkToFit="1"/>
    </xf>
    <xf numFmtId="0" fontId="12" fillId="0" borderId="16" xfId="0" applyFont="1" applyBorder="1" applyAlignment="1">
      <alignment horizontal="left" vertical="center" indent="1" shrinkToFit="1"/>
    </xf>
    <xf numFmtId="0" fontId="12" fillId="0" borderId="108" xfId="0" applyFont="1" applyBorder="1" applyAlignment="1">
      <alignment horizontal="left" vertical="center" indent="1" shrinkToFit="1"/>
    </xf>
    <xf numFmtId="0" fontId="12" fillId="0" borderId="18" xfId="0" applyFont="1" applyBorder="1" applyAlignment="1">
      <alignment horizontal="left" vertical="center" indent="1" shrinkToFit="1"/>
    </xf>
    <xf numFmtId="0" fontId="12" fillId="0" borderId="19" xfId="0" applyFont="1" applyBorder="1" applyAlignment="1">
      <alignment horizontal="left" vertical="center" indent="1" shrinkToFit="1"/>
    </xf>
    <xf numFmtId="177" fontId="12" fillId="0" borderId="19" xfId="1" applyNumberFormat="1" applyFont="1" applyFill="1" applyBorder="1" applyAlignment="1" applyProtection="1">
      <alignment horizontal="right" vertical="center" indent="1" shrinkToFit="1"/>
    </xf>
    <xf numFmtId="177" fontId="12" fillId="0" borderId="107" xfId="1" applyNumberFormat="1" applyFont="1" applyFill="1" applyBorder="1" applyAlignment="1" applyProtection="1">
      <alignment horizontal="right" vertical="center" indent="1" shrinkToFit="1"/>
    </xf>
    <xf numFmtId="0" fontId="31" fillId="0" borderId="111" xfId="0" applyFont="1" applyBorder="1" applyAlignment="1">
      <alignment horizontal="center" vertical="center"/>
    </xf>
    <xf numFmtId="0" fontId="31" fillId="0" borderId="112" xfId="0" applyFont="1" applyBorder="1" applyAlignment="1">
      <alignment horizontal="center" vertical="center"/>
    </xf>
    <xf numFmtId="177" fontId="12" fillId="0" borderId="31" xfId="1" applyNumberFormat="1" applyFont="1" applyFill="1" applyBorder="1" applyAlignment="1" applyProtection="1">
      <alignment horizontal="right" vertical="center" indent="1" shrinkToFit="1"/>
    </xf>
    <xf numFmtId="177" fontId="12" fillId="0" borderId="32" xfId="1" applyNumberFormat="1" applyFont="1" applyFill="1" applyBorder="1" applyAlignment="1" applyProtection="1">
      <alignment horizontal="right" vertical="center" indent="1" shrinkToFit="1"/>
    </xf>
    <xf numFmtId="0" fontId="12" fillId="0" borderId="31" xfId="0" applyFont="1" applyBorder="1" applyAlignment="1">
      <alignment horizontal="left" vertical="center" indent="1" shrinkToFit="1"/>
    </xf>
    <xf numFmtId="0" fontId="12" fillId="0" borderId="15" xfId="0" applyFont="1" applyBorder="1" applyAlignment="1">
      <alignment horizontal="left" vertical="center" indent="1" shrinkToFit="1"/>
    </xf>
    <xf numFmtId="0" fontId="12" fillId="0" borderId="3" xfId="0" applyFont="1" applyBorder="1" applyAlignment="1">
      <alignment horizontal="center" vertical="center"/>
    </xf>
    <xf numFmtId="41" fontId="15" fillId="0" borderId="3" xfId="1" applyFont="1" applyFill="1" applyBorder="1" applyAlignment="1" applyProtection="1">
      <alignment horizontal="center" vertical="center"/>
    </xf>
    <xf numFmtId="41" fontId="15" fillId="0" borderId="33" xfId="1" applyFont="1" applyFill="1" applyBorder="1" applyAlignment="1" applyProtection="1">
      <alignment horizontal="center" vertical="center"/>
    </xf>
    <xf numFmtId="0" fontId="12" fillId="0" borderId="76" xfId="0" applyFont="1" applyBorder="1" applyAlignment="1">
      <alignment horizontal="center" vertical="center" shrinkToFit="1"/>
    </xf>
    <xf numFmtId="0" fontId="12" fillId="0" borderId="110" xfId="0" applyFont="1" applyBorder="1" applyAlignment="1">
      <alignment horizontal="center" vertical="center" shrinkToFit="1"/>
    </xf>
    <xf numFmtId="177" fontId="12" fillId="0" borderId="3" xfId="1" applyNumberFormat="1" applyFont="1" applyFill="1" applyBorder="1" applyAlignment="1" applyProtection="1">
      <alignment horizontal="right" vertical="center" indent="1"/>
    </xf>
    <xf numFmtId="177" fontId="12" fillId="0" borderId="20" xfId="1" applyNumberFormat="1" applyFont="1" applyFill="1" applyBorder="1" applyAlignment="1" applyProtection="1">
      <alignment horizontal="right" vertical="center" indent="1"/>
    </xf>
    <xf numFmtId="177" fontId="12" fillId="0" borderId="23" xfId="1" applyNumberFormat="1" applyFont="1" applyFill="1" applyBorder="1" applyAlignment="1" applyProtection="1">
      <alignment horizontal="right" vertical="center" indent="1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114" xfId="0" applyFont="1" applyBorder="1" applyAlignment="1">
      <alignment horizontal="left" vertical="center" indent="1" shrinkToFit="1"/>
    </xf>
    <xf numFmtId="0" fontId="12" fillId="0" borderId="115" xfId="0" applyFont="1" applyBorder="1" applyAlignment="1">
      <alignment horizontal="left" vertical="center" indent="1" shrinkToFit="1"/>
    </xf>
    <xf numFmtId="177" fontId="12" fillId="0" borderId="19" xfId="1" applyNumberFormat="1" applyFont="1" applyFill="1" applyBorder="1" applyAlignment="1" applyProtection="1">
      <alignment horizontal="right" vertical="center" shrinkToFit="1"/>
    </xf>
    <xf numFmtId="177" fontId="12" fillId="0" borderId="107" xfId="1" applyNumberFormat="1" applyFont="1" applyFill="1" applyBorder="1" applyAlignment="1" applyProtection="1">
      <alignment horizontal="right" vertical="center" shrinkToFit="1"/>
    </xf>
    <xf numFmtId="0" fontId="15" fillId="0" borderId="1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41" fontId="12" fillId="0" borderId="3" xfId="1" applyFont="1" applyFill="1" applyBorder="1" applyAlignment="1" applyProtection="1">
      <alignment horizontal="center" vertical="center"/>
    </xf>
    <xf numFmtId="41" fontId="12" fillId="0" borderId="33" xfId="1" applyFont="1" applyFill="1" applyBorder="1" applyAlignment="1" applyProtection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16" xfId="0" applyFont="1" applyBorder="1" applyAlignment="1">
      <alignment horizontal="center" vertical="center"/>
    </xf>
    <xf numFmtId="177" fontId="55" fillId="0" borderId="26" xfId="0" applyNumberFormat="1" applyFont="1" applyBorder="1" applyAlignment="1">
      <alignment horizontal="center" vertical="top"/>
    </xf>
    <xf numFmtId="0" fontId="55" fillId="0" borderId="27" xfId="0" applyFont="1" applyBorder="1" applyAlignment="1">
      <alignment horizontal="center" vertical="top"/>
    </xf>
    <xf numFmtId="0" fontId="55" fillId="0" borderId="28" xfId="0" applyFont="1" applyBorder="1" applyAlignment="1">
      <alignment horizontal="center" vertical="top"/>
    </xf>
    <xf numFmtId="0" fontId="55" fillId="0" borderId="29" xfId="0" applyFont="1" applyBorder="1" applyAlignment="1">
      <alignment horizontal="center" vertical="top"/>
    </xf>
    <xf numFmtId="177" fontId="55" fillId="0" borderId="26" xfId="1" applyNumberFormat="1" applyFont="1" applyFill="1" applyBorder="1" applyAlignment="1" applyProtection="1">
      <alignment horizontal="center" vertical="top"/>
    </xf>
    <xf numFmtId="41" fontId="55" fillId="0" borderId="30" xfId="1" applyFont="1" applyFill="1" applyBorder="1" applyAlignment="1" applyProtection="1">
      <alignment horizontal="center" vertical="top"/>
    </xf>
    <xf numFmtId="41" fontId="55" fillId="0" borderId="27" xfId="1" applyFont="1" applyFill="1" applyBorder="1" applyAlignment="1" applyProtection="1">
      <alignment horizontal="center" vertical="top"/>
    </xf>
    <xf numFmtId="41" fontId="55" fillId="0" borderId="28" xfId="1" applyFont="1" applyFill="1" applyBorder="1" applyAlignment="1" applyProtection="1">
      <alignment horizontal="center" vertical="top"/>
    </xf>
    <xf numFmtId="41" fontId="55" fillId="0" borderId="2" xfId="1" applyFont="1" applyFill="1" applyBorder="1" applyAlignment="1" applyProtection="1">
      <alignment horizontal="center" vertical="top"/>
    </xf>
    <xf numFmtId="41" fontId="55" fillId="0" borderId="29" xfId="1" applyFont="1" applyFill="1" applyBorder="1" applyAlignment="1" applyProtection="1">
      <alignment horizontal="center" vertical="top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indent="1" shrinkToFit="1"/>
    </xf>
    <xf numFmtId="0" fontId="12" fillId="0" borderId="13" xfId="0" applyFont="1" applyBorder="1" applyAlignment="1">
      <alignment horizontal="left" vertical="center" indent="1" shrinkToFit="1"/>
    </xf>
    <xf numFmtId="177" fontId="12" fillId="0" borderId="24" xfId="1" applyNumberFormat="1" applyFont="1" applyFill="1" applyBorder="1" applyAlignment="1" applyProtection="1">
      <alignment horizontal="right" vertical="center" indent="1" shrinkToFit="1"/>
    </xf>
    <xf numFmtId="177" fontId="12" fillId="0" borderId="25" xfId="1" applyNumberFormat="1" applyFont="1" applyFill="1" applyBorder="1" applyAlignment="1" applyProtection="1">
      <alignment horizontal="right" vertical="center" indent="1" shrinkToFit="1"/>
    </xf>
    <xf numFmtId="41" fontId="36" fillId="16" borderId="178" xfId="1" applyFont="1" applyFill="1" applyBorder="1" applyAlignment="1">
      <alignment horizontal="center" vertical="center"/>
    </xf>
    <xf numFmtId="41" fontId="36" fillId="16" borderId="179" xfId="1" applyFont="1" applyFill="1" applyBorder="1" applyAlignment="1">
      <alignment horizontal="center" vertical="center"/>
    </xf>
    <xf numFmtId="41" fontId="36" fillId="16" borderId="182" xfId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6" fillId="15" borderId="77" xfId="0" applyFont="1" applyFill="1" applyBorder="1" applyAlignment="1">
      <alignment horizontal="center" vertical="center" wrapText="1"/>
    </xf>
    <xf numFmtId="0" fontId="36" fillId="15" borderId="91" xfId="0" applyFont="1" applyFill="1" applyBorder="1" applyAlignment="1">
      <alignment horizontal="center" vertical="center" wrapText="1"/>
    </xf>
    <xf numFmtId="0" fontId="36" fillId="15" borderId="194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 indent="1"/>
    </xf>
    <xf numFmtId="0" fontId="36" fillId="5" borderId="37" xfId="0" applyFont="1" applyFill="1" applyBorder="1" applyAlignment="1">
      <alignment horizontal="center" vertical="center" wrapText="1"/>
    </xf>
    <xf numFmtId="0" fontId="36" fillId="5" borderId="90" xfId="0" applyFont="1" applyFill="1" applyBorder="1" applyAlignment="1">
      <alignment horizontal="center" vertical="center" wrapText="1"/>
    </xf>
    <xf numFmtId="0" fontId="36" fillId="5" borderId="85" xfId="0" applyFont="1" applyFill="1" applyBorder="1" applyAlignment="1">
      <alignment horizontal="center" vertical="center" wrapText="1"/>
    </xf>
    <xf numFmtId="183" fontId="31" fillId="0" borderId="187" xfId="0" applyNumberFormat="1" applyFont="1" applyBorder="1" applyAlignment="1">
      <alignment horizontal="center" vertical="center" wrapText="1"/>
    </xf>
    <xf numFmtId="183" fontId="31" fillId="0" borderId="197" xfId="0" applyNumberFormat="1" applyFont="1" applyBorder="1" applyAlignment="1">
      <alignment horizontal="center" vertical="center" wrapText="1"/>
    </xf>
    <xf numFmtId="183" fontId="0" fillId="0" borderId="192" xfId="0" applyNumberFormat="1" applyBorder="1" applyAlignment="1">
      <alignment horizontal="right" vertical="center"/>
    </xf>
    <xf numFmtId="183" fontId="0" fillId="0" borderId="193" xfId="0" applyNumberFormat="1" applyBorder="1" applyAlignment="1">
      <alignment horizontal="right" vertical="center"/>
    </xf>
    <xf numFmtId="0" fontId="19" fillId="0" borderId="36" xfId="1" applyNumberFormat="1" applyFont="1" applyFill="1" applyBorder="1" applyAlignment="1" applyProtection="1">
      <alignment horizontal="center" vertical="center"/>
    </xf>
    <xf numFmtId="0" fontId="19" fillId="0" borderId="37" xfId="1" applyNumberFormat="1" applyFont="1" applyFill="1" applyBorder="1" applyAlignment="1" applyProtection="1">
      <alignment horizontal="center" vertical="center"/>
    </xf>
    <xf numFmtId="0" fontId="19" fillId="0" borderId="38" xfId="1" applyNumberFormat="1" applyFont="1" applyFill="1" applyBorder="1" applyAlignment="1" applyProtection="1">
      <alignment horizontal="center" vertical="center"/>
    </xf>
    <xf numFmtId="41" fontId="19" fillId="0" borderId="131" xfId="1" applyFont="1" applyFill="1" applyBorder="1" applyAlignment="1" applyProtection="1">
      <alignment horizontal="center" vertical="center"/>
    </xf>
    <xf numFmtId="41" fontId="19" fillId="0" borderId="90" xfId="1" applyFont="1" applyFill="1" applyBorder="1" applyAlignment="1" applyProtection="1">
      <alignment horizontal="center" vertical="center"/>
    </xf>
    <xf numFmtId="41" fontId="19" fillId="0" borderId="33" xfId="1" applyFont="1" applyFill="1" applyBorder="1" applyAlignment="1" applyProtection="1">
      <alignment horizontal="center" vertical="center"/>
    </xf>
    <xf numFmtId="41" fontId="19" fillId="0" borderId="131" xfId="1" applyFont="1" applyFill="1" applyBorder="1" applyAlignment="1" applyProtection="1">
      <alignment horizontal="left" vertical="center"/>
    </xf>
    <xf numFmtId="41" fontId="19" fillId="0" borderId="90" xfId="1" applyFont="1" applyFill="1" applyBorder="1" applyAlignment="1" applyProtection="1">
      <alignment horizontal="left" vertical="center"/>
    </xf>
    <xf numFmtId="41" fontId="19" fillId="0" borderId="33" xfId="1" applyFont="1" applyFill="1" applyBorder="1" applyAlignment="1" applyProtection="1">
      <alignment horizontal="left" vertical="center"/>
    </xf>
    <xf numFmtId="41" fontId="19" fillId="0" borderId="72" xfId="1" applyFont="1" applyFill="1" applyBorder="1" applyAlignment="1" applyProtection="1">
      <alignment horizontal="center" vertical="center"/>
    </xf>
    <xf numFmtId="41" fontId="19" fillId="0" borderId="85" xfId="1" applyFont="1" applyFill="1" applyBorder="1" applyAlignment="1" applyProtection="1">
      <alignment horizontal="center" vertical="center"/>
    </xf>
    <xf numFmtId="41" fontId="19" fillId="0" borderId="87" xfId="1" applyFont="1" applyFill="1" applyBorder="1" applyAlignment="1" applyProtection="1">
      <alignment horizontal="center" vertical="center"/>
    </xf>
    <xf numFmtId="0" fontId="19" fillId="0" borderId="151" xfId="1" applyNumberFormat="1" applyFont="1" applyFill="1" applyBorder="1" applyAlignment="1" applyProtection="1">
      <alignment horizontal="center" vertical="center"/>
    </xf>
    <xf numFmtId="0" fontId="19" fillId="0" borderId="150" xfId="1" applyNumberFormat="1" applyFont="1" applyFill="1" applyBorder="1" applyAlignment="1" applyProtection="1">
      <alignment horizontal="center" vertical="center"/>
    </xf>
    <xf numFmtId="0" fontId="25" fillId="0" borderId="0" xfId="1" applyNumberFormat="1" applyFont="1" applyFill="1" applyBorder="1" applyAlignment="1" applyProtection="1">
      <alignment horizontal="center" vertical="center"/>
    </xf>
    <xf numFmtId="0" fontId="19" fillId="0" borderId="153" xfId="1" applyNumberFormat="1" applyFont="1" applyFill="1" applyBorder="1" applyAlignment="1" applyProtection="1">
      <alignment horizontal="center" vertical="center"/>
    </xf>
    <xf numFmtId="0" fontId="19" fillId="0" borderId="78" xfId="1" applyNumberFormat="1" applyFont="1" applyFill="1" applyBorder="1" applyAlignment="1" applyProtection="1">
      <alignment horizontal="center" vertical="center"/>
    </xf>
    <xf numFmtId="0" fontId="25" fillId="0" borderId="0" xfId="1" applyNumberFormat="1" applyFont="1" applyFill="1" applyBorder="1" applyAlignment="1" applyProtection="1">
      <alignment horizontal="distributed" vertical="center"/>
    </xf>
    <xf numFmtId="0" fontId="25" fillId="7" borderId="0" xfId="1" applyNumberFormat="1" applyFont="1" applyFill="1" applyBorder="1" applyAlignment="1" applyProtection="1">
      <alignment horizontal="center" vertical="center"/>
      <protection locked="0"/>
    </xf>
    <xf numFmtId="0" fontId="25" fillId="0" borderId="94" xfId="1" applyNumberFormat="1" applyFont="1" applyFill="1" applyBorder="1" applyAlignment="1" applyProtection="1">
      <alignment horizontal="right" vertical="center"/>
    </xf>
    <xf numFmtId="0" fontId="25" fillId="0" borderId="69" xfId="1" applyNumberFormat="1" applyFont="1" applyFill="1" applyBorder="1" applyAlignment="1" applyProtection="1">
      <alignment horizontal="right" vertical="center"/>
    </xf>
    <xf numFmtId="0" fontId="18" fillId="0" borderId="94" xfId="1" applyNumberFormat="1" applyFont="1" applyFill="1" applyBorder="1" applyAlignment="1" applyProtection="1">
      <alignment horizontal="right" vertical="center"/>
    </xf>
    <xf numFmtId="0" fontId="18" fillId="0" borderId="69" xfId="1" applyNumberFormat="1" applyFont="1" applyFill="1" applyBorder="1" applyAlignment="1" applyProtection="1">
      <alignment horizontal="right" vertical="center"/>
    </xf>
    <xf numFmtId="0" fontId="19" fillId="0" borderId="39" xfId="1" applyNumberFormat="1" applyFont="1" applyFill="1" applyBorder="1" applyAlignment="1" applyProtection="1">
      <alignment horizontal="center" vertical="center"/>
    </xf>
    <xf numFmtId="0" fontId="19" fillId="0" borderId="26" xfId="1" applyNumberFormat="1" applyFont="1" applyFill="1" applyBorder="1" applyAlignment="1" applyProtection="1">
      <alignment horizontal="left" vertical="center"/>
    </xf>
    <xf numFmtId="0" fontId="19" fillId="0" borderId="126" xfId="1" applyNumberFormat="1" applyFont="1" applyFill="1" applyBorder="1" applyAlignment="1" applyProtection="1">
      <alignment horizontal="left" vertical="center"/>
    </xf>
    <xf numFmtId="0" fontId="19" fillId="0" borderId="76" xfId="1" applyNumberFormat="1" applyFont="1" applyFill="1" applyBorder="1" applyAlignment="1" applyProtection="1">
      <alignment horizontal="left" vertical="center"/>
    </xf>
    <xf numFmtId="0" fontId="19" fillId="0" borderId="82" xfId="1" applyNumberFormat="1" applyFont="1" applyFill="1" applyBorder="1" applyAlignment="1" applyProtection="1">
      <alignment horizontal="left" vertical="center"/>
    </xf>
    <xf numFmtId="41" fontId="21" fillId="10" borderId="92" xfId="1" applyFont="1" applyFill="1" applyBorder="1" applyAlignment="1" applyProtection="1">
      <alignment vertical="center"/>
    </xf>
    <xf numFmtId="41" fontId="21" fillId="10" borderId="74" xfId="1" applyFont="1" applyFill="1" applyBorder="1" applyAlignment="1" applyProtection="1">
      <alignment vertical="center"/>
    </xf>
    <xf numFmtId="0" fontId="19" fillId="0" borderId="77" xfId="1" applyNumberFormat="1" applyFont="1" applyFill="1" applyBorder="1" applyAlignment="1" applyProtection="1">
      <alignment horizontal="center" vertical="center"/>
    </xf>
    <xf numFmtId="0" fontId="19" fillId="0" borderId="93" xfId="1" applyNumberFormat="1" applyFont="1" applyFill="1" applyBorder="1" applyAlignment="1" applyProtection="1">
      <alignment horizontal="center" vertical="center"/>
    </xf>
    <xf numFmtId="0" fontId="19" fillId="0" borderId="91" xfId="1" applyNumberFormat="1" applyFont="1" applyFill="1" applyBorder="1" applyAlignment="1" applyProtection="1">
      <alignment horizontal="center" vertical="center"/>
    </xf>
    <xf numFmtId="0" fontId="19" fillId="0" borderId="75" xfId="1" applyNumberFormat="1" applyFont="1" applyFill="1" applyBorder="1" applyAlignment="1" applyProtection="1">
      <alignment horizontal="center" vertical="center"/>
    </xf>
    <xf numFmtId="0" fontId="19" fillId="0" borderId="29" xfId="1" applyNumberFormat="1" applyFont="1" applyFill="1" applyBorder="1" applyAlignment="1" applyProtection="1">
      <alignment horizontal="center" vertical="center"/>
    </xf>
    <xf numFmtId="0" fontId="19" fillId="0" borderId="40" xfId="1" applyNumberFormat="1" applyFont="1" applyFill="1" applyBorder="1" applyAlignment="1" applyProtection="1">
      <alignment horizontal="center" vertical="center"/>
    </xf>
    <xf numFmtId="41" fontId="21" fillId="10" borderId="80" xfId="1" applyFont="1" applyFill="1" applyBorder="1" applyAlignment="1" applyProtection="1">
      <alignment vertical="center"/>
    </xf>
    <xf numFmtId="41" fontId="21" fillId="10" borderId="28" xfId="1" applyFont="1" applyFill="1" applyBorder="1" applyAlignment="1" applyProtection="1">
      <alignment vertical="center"/>
    </xf>
    <xf numFmtId="0" fontId="19" fillId="0" borderId="66" xfId="1" applyNumberFormat="1" applyFont="1" applyFill="1" applyBorder="1" applyAlignment="1" applyProtection="1">
      <alignment horizontal="center" vertical="center"/>
    </xf>
    <xf numFmtId="41" fontId="21" fillId="10" borderId="91" xfId="1" applyFont="1" applyFill="1" applyBorder="1" applyAlignment="1" applyProtection="1">
      <alignment vertical="center"/>
    </xf>
    <xf numFmtId="41" fontId="21" fillId="10" borderId="40" xfId="1" applyFont="1" applyFill="1" applyBorder="1" applyAlignment="1" applyProtection="1">
      <alignment vertical="center"/>
    </xf>
    <xf numFmtId="0" fontId="19" fillId="0" borderId="86" xfId="1" applyNumberFormat="1" applyFont="1" applyFill="1" applyBorder="1" applyAlignment="1" applyProtection="1">
      <alignment horizontal="center" vertical="center"/>
    </xf>
    <xf numFmtId="0" fontId="19" fillId="0" borderId="146" xfId="1" applyNumberFormat="1" applyFont="1" applyFill="1" applyBorder="1" applyAlignment="1" applyProtection="1">
      <alignment horizontal="center" vertical="center"/>
    </xf>
    <xf numFmtId="0" fontId="19" fillId="0" borderId="126" xfId="1" applyNumberFormat="1" applyFont="1" applyFill="1" applyBorder="1" applyAlignment="1" applyProtection="1">
      <alignment horizontal="center" vertical="center"/>
    </xf>
    <xf numFmtId="0" fontId="19" fillId="0" borderId="88" xfId="1" applyNumberFormat="1" applyFont="1" applyFill="1" applyBorder="1" applyAlignment="1" applyProtection="1">
      <alignment horizontal="center" vertical="center"/>
    </xf>
    <xf numFmtId="0" fontId="19" fillId="0" borderId="65" xfId="1" applyNumberFormat="1" applyFont="1" applyFill="1" applyBorder="1" applyAlignment="1" applyProtection="1">
      <alignment horizontal="center" vertical="center"/>
    </xf>
    <xf numFmtId="0" fontId="19" fillId="0" borderId="82" xfId="1" applyNumberFormat="1" applyFont="1" applyFill="1" applyBorder="1" applyAlignment="1" applyProtection="1">
      <alignment horizontal="center" vertical="center"/>
    </xf>
    <xf numFmtId="0" fontId="19" fillId="0" borderId="72" xfId="1" applyNumberFormat="1" applyFont="1" applyFill="1" applyBorder="1" applyAlignment="1" applyProtection="1">
      <alignment horizontal="center" vertical="center" wrapText="1"/>
    </xf>
    <xf numFmtId="0" fontId="19" fillId="0" borderId="87" xfId="1" applyNumberFormat="1" applyFont="1" applyFill="1" applyBorder="1" applyAlignment="1" applyProtection="1">
      <alignment horizontal="center" vertical="center" wrapText="1"/>
    </xf>
    <xf numFmtId="0" fontId="19" fillId="9" borderId="130" xfId="1" applyNumberFormat="1" applyFont="1" applyFill="1" applyBorder="1" applyAlignment="1" applyProtection="1">
      <alignment horizontal="center" vertical="center"/>
    </xf>
    <xf numFmtId="0" fontId="19" fillId="9" borderId="21" xfId="1" applyNumberFormat="1" applyFont="1" applyFill="1" applyBorder="1" applyAlignment="1" applyProtection="1">
      <alignment horizontal="center" vertical="center"/>
    </xf>
    <xf numFmtId="0" fontId="19" fillId="9" borderId="22" xfId="1" applyNumberFormat="1" applyFont="1" applyFill="1" applyBorder="1" applyAlignment="1" applyProtection="1">
      <alignment horizontal="center" vertical="center"/>
    </xf>
    <xf numFmtId="0" fontId="17" fillId="0" borderId="0" xfId="1" applyNumberFormat="1" applyFont="1" applyFill="1" applyBorder="1" applyAlignment="1" applyProtection="1">
      <alignment horizontal="center" vertical="center"/>
    </xf>
    <xf numFmtId="0" fontId="18" fillId="6" borderId="2" xfId="1" applyNumberFormat="1" applyFont="1" applyFill="1" applyBorder="1" applyAlignment="1" applyProtection="1">
      <alignment vertical="center" shrinkToFit="1"/>
    </xf>
    <xf numFmtId="0" fontId="45" fillId="0" borderId="2" xfId="1" applyNumberFormat="1" applyFont="1" applyFill="1" applyBorder="1" applyAlignment="1" applyProtection="1">
      <alignment horizontal="left" vertical="center"/>
    </xf>
    <xf numFmtId="0" fontId="19" fillId="0" borderId="66" xfId="1" applyNumberFormat="1" applyFont="1" applyFill="1" applyBorder="1" applyAlignment="1" applyProtection="1">
      <alignment horizontal="center" vertical="center" wrapText="1"/>
    </xf>
    <xf numFmtId="0" fontId="19" fillId="0" borderId="37" xfId="1" applyNumberFormat="1" applyFont="1" applyFill="1" applyBorder="1" applyAlignment="1" applyProtection="1">
      <alignment horizontal="center" vertical="center" wrapText="1"/>
    </xf>
    <xf numFmtId="0" fontId="19" fillId="0" borderId="38" xfId="1" applyNumberFormat="1" applyFont="1" applyFill="1" applyBorder="1" applyAlignment="1" applyProtection="1">
      <alignment horizontal="center" vertical="center" wrapText="1"/>
    </xf>
    <xf numFmtId="0" fontId="18" fillId="0" borderId="67" xfId="1" applyNumberFormat="1" applyFont="1" applyFill="1" applyBorder="1" applyAlignment="1" applyProtection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18" fillId="0" borderId="83" xfId="1" applyNumberFormat="1" applyFont="1" applyFill="1" applyBorder="1" applyAlignment="1" applyProtection="1">
      <alignment horizontal="center" vertical="center"/>
    </xf>
    <xf numFmtId="0" fontId="18" fillId="0" borderId="70" xfId="1" applyNumberFormat="1" applyFont="1" applyFill="1" applyBorder="1" applyAlignment="1" applyProtection="1">
      <alignment horizontal="center" vertical="center"/>
    </xf>
    <xf numFmtId="0" fontId="18" fillId="0" borderId="35" xfId="1" applyNumberFormat="1" applyFont="1" applyFill="1" applyBorder="1" applyAlignment="1" applyProtection="1">
      <alignment horizontal="center" vertical="center"/>
    </xf>
    <xf numFmtId="0" fontId="18" fillId="0" borderId="84" xfId="1" applyNumberFormat="1" applyFont="1" applyFill="1" applyBorder="1" applyAlignment="1" applyProtection="1">
      <alignment horizontal="center" vertical="center"/>
    </xf>
    <xf numFmtId="0" fontId="19" fillId="0" borderId="71" xfId="1" applyNumberFormat="1" applyFont="1" applyFill="1" applyBorder="1" applyAlignment="1" applyProtection="1">
      <alignment horizontal="center" vertical="center"/>
    </xf>
    <xf numFmtId="0" fontId="19" fillId="0" borderId="73" xfId="1" applyNumberFormat="1" applyFont="1" applyFill="1" applyBorder="1" applyAlignment="1" applyProtection="1">
      <alignment horizontal="center" vertical="center"/>
    </xf>
    <xf numFmtId="0" fontId="19" fillId="0" borderId="131" xfId="1" applyNumberFormat="1" applyFont="1" applyFill="1" applyBorder="1" applyAlignment="1" applyProtection="1">
      <alignment horizontal="center" vertical="center"/>
    </xf>
    <xf numFmtId="0" fontId="19" fillId="0" borderId="33" xfId="1" applyNumberFormat="1" applyFont="1" applyFill="1" applyBorder="1" applyAlignment="1" applyProtection="1">
      <alignment horizontal="center" vertical="center"/>
    </xf>
    <xf numFmtId="0" fontId="19" fillId="0" borderId="26" xfId="1" applyNumberFormat="1" applyFont="1" applyFill="1" applyBorder="1" applyAlignment="1" applyProtection="1">
      <alignment horizontal="center" vertical="center"/>
    </xf>
    <xf numFmtId="0" fontId="19" fillId="0" borderId="85" xfId="1" applyNumberFormat="1" applyFont="1" applyFill="1" applyBorder="1" applyAlignment="1" applyProtection="1">
      <alignment horizontal="center" vertical="center"/>
    </xf>
    <xf numFmtId="0" fontId="19" fillId="0" borderId="87" xfId="1" applyNumberFormat="1" applyFont="1" applyFill="1" applyBorder="1" applyAlignment="1" applyProtection="1">
      <alignment horizontal="center" vertical="center"/>
    </xf>
    <xf numFmtId="41" fontId="19" fillId="9" borderId="131" xfId="1" applyFont="1" applyFill="1" applyBorder="1" applyAlignment="1" applyProtection="1">
      <alignment horizontal="center" vertical="center"/>
    </xf>
    <xf numFmtId="41" fontId="19" fillId="9" borderId="90" xfId="1" applyFont="1" applyFill="1" applyBorder="1" applyAlignment="1" applyProtection="1">
      <alignment horizontal="center" vertical="center"/>
    </xf>
    <xf numFmtId="41" fontId="19" fillId="9" borderId="40" xfId="1" applyFont="1" applyFill="1" applyBorder="1" applyAlignment="1" applyProtection="1">
      <alignment horizontal="center" vertical="center"/>
    </xf>
    <xf numFmtId="0" fontId="19" fillId="0" borderId="70" xfId="1" applyNumberFormat="1" applyFont="1" applyFill="1" applyBorder="1" applyAlignment="1" applyProtection="1">
      <alignment horizontal="center" vertical="center"/>
    </xf>
    <xf numFmtId="0" fontId="19" fillId="0" borderId="35" xfId="1" applyNumberFormat="1" applyFont="1" applyFill="1" applyBorder="1" applyAlignment="1" applyProtection="1">
      <alignment horizontal="center" vertical="center"/>
    </xf>
    <xf numFmtId="0" fontId="19" fillId="0" borderId="68" xfId="1" applyNumberFormat="1" applyFont="1" applyFill="1" applyBorder="1" applyAlignment="1" applyProtection="1">
      <alignment horizontal="center" vertical="center"/>
    </xf>
    <xf numFmtId="0" fontId="19" fillId="0" borderId="96" xfId="1" applyNumberFormat="1" applyFont="1" applyFill="1" applyBorder="1" applyAlignment="1" applyProtection="1">
      <alignment horizontal="center" vertical="center"/>
    </xf>
    <xf numFmtId="0" fontId="19" fillId="0" borderId="2" xfId="1" applyNumberFormat="1" applyFont="1" applyFill="1" applyBorder="1" applyAlignment="1" applyProtection="1">
      <alignment horizontal="center" vertical="center"/>
    </xf>
    <xf numFmtId="0" fontId="19" fillId="0" borderId="34" xfId="1" applyNumberFormat="1" applyFont="1" applyFill="1" applyBorder="1" applyAlignment="1" applyProtection="1">
      <alignment horizontal="center" vertical="center"/>
    </xf>
    <xf numFmtId="0" fontId="19" fillId="0" borderId="30" xfId="1" applyNumberFormat="1" applyFont="1" applyFill="1" applyBorder="1" applyAlignment="1" applyProtection="1">
      <alignment horizontal="center" vertical="center"/>
    </xf>
    <xf numFmtId="0" fontId="19" fillId="0" borderId="27" xfId="1" applyNumberFormat="1" applyFont="1" applyFill="1" applyBorder="1" applyAlignment="1" applyProtection="1">
      <alignment horizontal="center" vertical="center"/>
    </xf>
    <xf numFmtId="0" fontId="19" fillId="0" borderId="89" xfId="1" applyNumberFormat="1" applyFont="1" applyFill="1" applyBorder="1" applyAlignment="1" applyProtection="1">
      <alignment horizontal="center" vertical="center"/>
    </xf>
    <xf numFmtId="0" fontId="19" fillId="0" borderId="21" xfId="1" applyNumberFormat="1" applyFont="1" applyFill="1" applyBorder="1" applyAlignment="1" applyProtection="1">
      <alignment horizontal="center" vertical="center"/>
    </xf>
    <xf numFmtId="0" fontId="19" fillId="0" borderId="23" xfId="1" applyNumberFormat="1" applyFont="1" applyFill="1" applyBorder="1" applyAlignment="1" applyProtection="1">
      <alignment horizontal="center" vertical="center"/>
    </xf>
    <xf numFmtId="0" fontId="42" fillId="0" borderId="129" xfId="0" applyFont="1" applyBorder="1" applyAlignment="1">
      <alignment horizontal="left" vertical="center" shrinkToFit="1"/>
    </xf>
    <xf numFmtId="0" fontId="42" fillId="0" borderId="0" xfId="0" applyFont="1" applyAlignment="1">
      <alignment horizontal="left" vertical="center" shrinkToFit="1"/>
    </xf>
    <xf numFmtId="0" fontId="42" fillId="0" borderId="129" xfId="0" applyFont="1" applyBorder="1" applyAlignment="1">
      <alignment horizontal="left" vertical="center" indent="2" shrinkToFit="1"/>
    </xf>
    <xf numFmtId="0" fontId="42" fillId="0" borderId="0" xfId="0" applyFont="1" applyAlignment="1">
      <alignment horizontal="left" vertical="center" indent="2" shrinkToFit="1"/>
    </xf>
    <xf numFmtId="0" fontId="44" fillId="6" borderId="170" xfId="0" applyFont="1" applyFill="1" applyBorder="1" applyAlignment="1">
      <alignment horizontal="center" vertical="center" shrinkToFit="1"/>
    </xf>
    <xf numFmtId="0" fontId="44" fillId="6" borderId="0" xfId="0" applyFont="1" applyFill="1" applyAlignment="1">
      <alignment horizontal="center" vertical="center" shrinkToFit="1"/>
    </xf>
    <xf numFmtId="0" fontId="43" fillId="0" borderId="170" xfId="0" applyFont="1" applyBorder="1" applyAlignment="1">
      <alignment horizontal="left" vertical="center" shrinkToFit="1"/>
    </xf>
    <xf numFmtId="0" fontId="43" fillId="0" borderId="0" xfId="0" applyFont="1" applyAlignment="1">
      <alignment horizontal="left" vertical="center" shrinkToFit="1"/>
    </xf>
  </cellXfs>
  <cellStyles count="46">
    <cellStyle name="20% - 강조색6 2" xfId="3" xr:uid="{00000000-0005-0000-0000-000000000000}"/>
    <cellStyle name="40% - 강조색1 2" xfId="4" xr:uid="{00000000-0005-0000-0000-000001000000}"/>
    <cellStyle name="40% - 강조색2 2" xfId="5" xr:uid="{00000000-0005-0000-0000-000002000000}"/>
    <cellStyle name="40% - 강조색3 2" xfId="6" xr:uid="{00000000-0005-0000-0000-000003000000}"/>
    <cellStyle name="40% - 강조색4 2" xfId="7" xr:uid="{00000000-0005-0000-0000-000004000000}"/>
    <cellStyle name="40% - 강조색5 2" xfId="8" xr:uid="{00000000-0005-0000-0000-000005000000}"/>
    <cellStyle name="40% - 강조색6 2" xfId="9" xr:uid="{00000000-0005-0000-0000-000006000000}"/>
    <cellStyle name="60% - 강조색1 2" xfId="10" xr:uid="{00000000-0005-0000-0000-000007000000}"/>
    <cellStyle name="60% - 강조색2 2" xfId="11" xr:uid="{00000000-0005-0000-0000-000008000000}"/>
    <cellStyle name="60% - 강조색3 2" xfId="12" xr:uid="{00000000-0005-0000-0000-000009000000}"/>
    <cellStyle name="60% - 강조색4 2" xfId="13" xr:uid="{00000000-0005-0000-0000-00000A000000}"/>
    <cellStyle name="60% - 강조색5 2" xfId="14" xr:uid="{00000000-0005-0000-0000-00000B000000}"/>
    <cellStyle name="60% - 강조색6 2" xfId="15" xr:uid="{00000000-0005-0000-0000-00000C000000}"/>
    <cellStyle name="강조색1 2" xfId="16" xr:uid="{00000000-0005-0000-0000-00000D000000}"/>
    <cellStyle name="강조색2 2" xfId="17" xr:uid="{00000000-0005-0000-0000-00000E000000}"/>
    <cellStyle name="강조색3 2" xfId="18" xr:uid="{00000000-0005-0000-0000-00000F000000}"/>
    <cellStyle name="강조색4 2" xfId="19" xr:uid="{00000000-0005-0000-0000-000010000000}"/>
    <cellStyle name="강조색5 2" xfId="20" xr:uid="{00000000-0005-0000-0000-000011000000}"/>
    <cellStyle name="강조색6 2" xfId="21" xr:uid="{00000000-0005-0000-0000-000012000000}"/>
    <cellStyle name="경고문 2" xfId="22" xr:uid="{00000000-0005-0000-0000-000013000000}"/>
    <cellStyle name="계산 2" xfId="23" xr:uid="{00000000-0005-0000-0000-000014000000}"/>
    <cellStyle name="나쁨 2" xfId="24" xr:uid="{00000000-0005-0000-0000-000015000000}"/>
    <cellStyle name="메모 2" xfId="25" xr:uid="{00000000-0005-0000-0000-000016000000}"/>
    <cellStyle name="보통 2" xfId="26" xr:uid="{00000000-0005-0000-0000-000017000000}"/>
    <cellStyle name="설명 텍스트 2" xfId="27" xr:uid="{00000000-0005-0000-0000-000018000000}"/>
    <cellStyle name="셀 확인 2" xfId="28" xr:uid="{00000000-0005-0000-0000-000019000000}"/>
    <cellStyle name="쉼표 [0]" xfId="1" builtinId="6"/>
    <cellStyle name="쉼표 [0] 2" xfId="29" xr:uid="{00000000-0005-0000-0000-00001B000000}"/>
    <cellStyle name="쉼표 [0] 2 2" xfId="44" xr:uid="{DDC48FC4-B9C8-40A6-AAE4-6E9A73FFC6DC}"/>
    <cellStyle name="쉼표 [0] 3" xfId="30" xr:uid="{00000000-0005-0000-0000-00001C000000}"/>
    <cellStyle name="연결된 셀 2" xfId="31" xr:uid="{00000000-0005-0000-0000-00001D000000}"/>
    <cellStyle name="요약 2" xfId="32" xr:uid="{00000000-0005-0000-0000-00001E000000}"/>
    <cellStyle name="입력 2" xfId="33" xr:uid="{00000000-0005-0000-0000-00001F000000}"/>
    <cellStyle name="제목 1 2" xfId="34" xr:uid="{00000000-0005-0000-0000-000020000000}"/>
    <cellStyle name="제목 2 2" xfId="35" xr:uid="{00000000-0005-0000-0000-000021000000}"/>
    <cellStyle name="제목 3 2" xfId="36" xr:uid="{00000000-0005-0000-0000-000022000000}"/>
    <cellStyle name="제목 4 2" xfId="37" xr:uid="{00000000-0005-0000-0000-000023000000}"/>
    <cellStyle name="제목 5" xfId="38" xr:uid="{00000000-0005-0000-0000-000024000000}"/>
    <cellStyle name="좋음 2" xfId="39" xr:uid="{00000000-0005-0000-0000-000025000000}"/>
    <cellStyle name="출력 2" xfId="40" xr:uid="{00000000-0005-0000-0000-000026000000}"/>
    <cellStyle name="통화 [0]" xfId="43" builtinId="7"/>
    <cellStyle name="표준" xfId="0" builtinId="0"/>
    <cellStyle name="표준 2" xfId="2" xr:uid="{00000000-0005-0000-0000-000029000000}"/>
    <cellStyle name="표준 3" xfId="41" xr:uid="{00000000-0005-0000-0000-00002A000000}"/>
    <cellStyle name="표준 4" xfId="42" xr:uid="{00000000-0005-0000-0000-00002B000000}"/>
    <cellStyle name="하이퍼링크" xfId="45" builtinId="8"/>
  </cellStyles>
  <dxfs count="50"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 patternType="gray0625">
          <fgColor theme="0"/>
          <bgColor theme="1"/>
        </patternFill>
      </fill>
    </dxf>
    <dxf>
      <fill>
        <patternFill patternType="gray0625">
          <fgColor theme="0"/>
          <bgColor theme="1"/>
        </patternFill>
      </fill>
    </dxf>
    <dxf>
      <font>
        <b/>
        <i val="0"/>
      </font>
      <fill>
        <patternFill patternType="gray0625">
          <fgColor theme="0"/>
          <bgColor theme="1"/>
        </patternFill>
      </fill>
    </dxf>
    <dxf>
      <font>
        <b/>
        <i val="0"/>
      </font>
      <fill>
        <patternFill patternType="gray0625">
          <fgColor theme="0"/>
          <bgColor rgb="FF000000"/>
        </patternFill>
      </fill>
    </dxf>
    <dxf>
      <font>
        <b val="0"/>
        <i val="0"/>
      </font>
      <fill>
        <patternFill patternType="gray0625">
          <fgColor theme="9" tint="0.79998168889431442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 patternType="gray0625">
          <fgColor theme="0"/>
          <bgColor theme="1" tint="4.9989318521683403E-2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 patternType="gray0625">
          <fgColor theme="0"/>
          <bgColor theme="1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0"/>
        </patternFill>
      </fill>
      <border>
        <top style="hair">
          <color auto="1"/>
        </top>
        <vertical/>
        <horizontal/>
      </border>
    </dxf>
    <dxf>
      <fill>
        <patternFill>
          <bgColor theme="0"/>
        </patternFill>
      </fill>
      <border>
        <right style="thin">
          <color theme="0" tint="-0.14996795556505021"/>
        </right>
        <bottom style="thin">
          <color theme="0" tint="-0.14996795556505021"/>
        </bottom>
        <vertical/>
        <horizontal/>
      </border>
    </dxf>
    <dxf>
      <fill>
        <patternFill>
          <bgColor theme="0"/>
        </patternFill>
      </fill>
      <border>
        <left/>
        <right/>
        <bottom/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0"/>
        </patternFill>
      </fill>
      <border>
        <top style="hair">
          <color auto="1"/>
        </top>
        <vertical/>
        <horizontal/>
      </border>
    </dxf>
    <dxf>
      <fill>
        <patternFill>
          <bgColor theme="0"/>
        </patternFill>
      </fill>
      <border>
        <left style="thin">
          <color theme="0" tint="-0.14993743705557422"/>
        </left>
        <bottom style="thin">
          <color theme="0" tint="-0.14996795556505021"/>
        </bottom>
        <vertical/>
        <horizontal/>
      </border>
    </dxf>
    <dxf>
      <font>
        <b/>
        <i val="0"/>
      </font>
      <fill>
        <patternFill>
          <bgColor theme="3" tint="0.79998168889431442"/>
        </patternFill>
      </fill>
    </dxf>
    <dxf>
      <font>
        <b/>
        <i val="0"/>
        <u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theme="3" tint="0.79998168889431442"/>
        </patternFill>
      </fill>
    </dxf>
    <dxf>
      <font>
        <b/>
        <i val="0"/>
        <u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1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80" formatCode="m&quot;/&quot;d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3" tint="0.39994506668294322"/>
        </top>
        <bottom/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FFF99"/>
      <color rgb="FF0000FF"/>
      <color rgb="FFFFFF66"/>
      <color rgb="FFFFFFCC"/>
      <color rgb="FF000000"/>
      <color rgb="FFFF7C80"/>
      <color rgb="FFDDDDDD"/>
      <color rgb="FF99FFCC"/>
      <color rgb="FFFF3399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343647</xdr:colOff>
      <xdr:row>3</xdr:row>
      <xdr:rowOff>15687</xdr:rowOff>
    </xdr:from>
    <xdr:to>
      <xdr:col>21</xdr:col>
      <xdr:colOff>47065</xdr:colOff>
      <xdr:row>11</xdr:row>
      <xdr:rowOff>201706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23C3EC37-D13A-4B63-804D-7233C5E70424}"/>
            </a:ext>
          </a:extLst>
        </xdr:cNvPr>
        <xdr:cNvSpPr/>
      </xdr:nvSpPr>
      <xdr:spPr>
        <a:xfrm>
          <a:off x="7373471" y="1054099"/>
          <a:ext cx="6718300" cy="2755901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수입 및 지출결의서를 따로 만들지 마세요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기본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는 자동으로 만들어니까 그냥 출력만 하시면 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회계장부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에서 먼저 수입 내역이나 지출 내역을 입력하신 후 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기본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에서는 해당 일자만 변경하시면 자동으로 결의서가 만들어집니다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동일한 날짜에 지출내역이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17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초과하거나 수입내역이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11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초과하면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추가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 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 표시됩니다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 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날짜를 입력하실 때는 간단하게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"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월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/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일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"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형태로 입력하세요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예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 5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월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12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일인 경우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5/12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입력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날짜를 변경하시고 출력하시면 끝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~~~~~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343647</xdr:colOff>
      <xdr:row>2</xdr:row>
      <xdr:rowOff>44824</xdr:rowOff>
    </xdr:from>
    <xdr:to>
      <xdr:col>21</xdr:col>
      <xdr:colOff>47065</xdr:colOff>
      <xdr:row>3</xdr:row>
      <xdr:rowOff>15688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4B6E16F4-E20B-4856-95FF-CFA7F82973B6}"/>
            </a:ext>
          </a:extLst>
        </xdr:cNvPr>
        <xdr:cNvSpPr/>
      </xdr:nvSpPr>
      <xdr:spPr>
        <a:xfrm>
          <a:off x="7373471" y="762000"/>
          <a:ext cx="671830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19</xdr:col>
      <xdr:colOff>69103</xdr:colOff>
      <xdr:row>2</xdr:row>
      <xdr:rowOff>70224</xdr:rowOff>
    </xdr:from>
    <xdr:to>
      <xdr:col>21</xdr:col>
      <xdr:colOff>2615</xdr:colOff>
      <xdr:row>2</xdr:row>
      <xdr:rowOff>298824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3E84B6A2-2509-46DC-836D-78EE0CC93578}"/>
            </a:ext>
          </a:extLst>
        </xdr:cNvPr>
        <xdr:cNvSpPr/>
      </xdr:nvSpPr>
      <xdr:spPr>
        <a:xfrm>
          <a:off x="12739221" y="787400"/>
          <a:ext cx="1308100" cy="2286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268941</xdr:colOff>
      <xdr:row>3</xdr:row>
      <xdr:rowOff>299570</xdr:rowOff>
    </xdr:from>
    <xdr:to>
      <xdr:col>21</xdr:col>
      <xdr:colOff>659653</xdr:colOff>
      <xdr:row>7</xdr:row>
      <xdr:rowOff>201705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3F4EABAA-095F-412B-80B3-C444E4E67235}"/>
            </a:ext>
          </a:extLst>
        </xdr:cNvPr>
        <xdr:cNvSpPr/>
      </xdr:nvSpPr>
      <xdr:spPr>
        <a:xfrm>
          <a:off x="7298765" y="1337982"/>
          <a:ext cx="6718300" cy="1187076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동일한 날짜에 지출내역이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17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초과하거나 수입내역이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11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초과하면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추가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 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 내용이 표시됩니다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 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그 외의 경우에는 검은색으로 표시되어 사용하지 않습니다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268941</xdr:colOff>
      <xdr:row>3</xdr:row>
      <xdr:rowOff>7470</xdr:rowOff>
    </xdr:from>
    <xdr:to>
      <xdr:col>21</xdr:col>
      <xdr:colOff>659653</xdr:colOff>
      <xdr:row>3</xdr:row>
      <xdr:rowOff>299570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CBD64A3C-644A-4E8A-9119-ABD876CFCCB7}"/>
            </a:ext>
          </a:extLst>
        </xdr:cNvPr>
        <xdr:cNvSpPr/>
      </xdr:nvSpPr>
      <xdr:spPr>
        <a:xfrm>
          <a:off x="7298765" y="1045882"/>
          <a:ext cx="671830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19</xdr:col>
      <xdr:colOff>681691</xdr:colOff>
      <xdr:row>3</xdr:row>
      <xdr:rowOff>32870</xdr:rowOff>
    </xdr:from>
    <xdr:to>
      <xdr:col>21</xdr:col>
      <xdr:colOff>615203</xdr:colOff>
      <xdr:row>3</xdr:row>
      <xdr:rowOff>261470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2918AE43-620B-461F-8CA2-F039692A7B05}"/>
            </a:ext>
          </a:extLst>
        </xdr:cNvPr>
        <xdr:cNvSpPr/>
      </xdr:nvSpPr>
      <xdr:spPr>
        <a:xfrm>
          <a:off x="12664515" y="1071282"/>
          <a:ext cx="1308100" cy="2286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171450</xdr:rowOff>
    </xdr:from>
    <xdr:to>
      <xdr:col>6</xdr:col>
      <xdr:colOff>38100</xdr:colOff>
      <xdr:row>20</xdr:row>
      <xdr:rowOff>292100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6A28F7E6-7067-4A9F-8347-AA6B686947E2}"/>
            </a:ext>
          </a:extLst>
        </xdr:cNvPr>
        <xdr:cNvSpPr/>
      </xdr:nvSpPr>
      <xdr:spPr>
        <a:xfrm>
          <a:off x="152400" y="4933950"/>
          <a:ext cx="6508750" cy="1708150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수기로 회계장부나 금전출납부 등을 작성하실 때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매월 기장이 끝나면 월합계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연간합계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누계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를 추가로 기장하시고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 다음 장으로 이월하셔야 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이때 월합계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연간합계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잔액을 계산하여야 하는데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로 확인하시고 그대로 기장하시면 편리합니다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 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계산기가 필요 없어요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^^)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152400</xdr:colOff>
      <xdr:row>14</xdr:row>
      <xdr:rowOff>196850</xdr:rowOff>
    </xdr:from>
    <xdr:to>
      <xdr:col>6</xdr:col>
      <xdr:colOff>38100</xdr:colOff>
      <xdr:row>15</xdr:row>
      <xdr:rowOff>171450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10C67ABE-4E62-45A9-B881-D29B1F0663C3}"/>
            </a:ext>
          </a:extLst>
        </xdr:cNvPr>
        <xdr:cNvSpPr/>
      </xdr:nvSpPr>
      <xdr:spPr>
        <a:xfrm>
          <a:off x="152400" y="4641850"/>
          <a:ext cx="650875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1073150</xdr:colOff>
      <xdr:row>14</xdr:row>
      <xdr:rowOff>222250</xdr:rowOff>
    </xdr:from>
    <xdr:to>
      <xdr:col>6</xdr:col>
      <xdr:colOff>6350</xdr:colOff>
      <xdr:row>15</xdr:row>
      <xdr:rowOff>133350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581D3189-06C3-437E-A4A8-A180D4BBD53D}"/>
            </a:ext>
          </a:extLst>
        </xdr:cNvPr>
        <xdr:cNvSpPr/>
      </xdr:nvSpPr>
      <xdr:spPr>
        <a:xfrm>
          <a:off x="5321300" y="4667250"/>
          <a:ext cx="1308100" cy="2286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140803</xdr:colOff>
      <xdr:row>1</xdr:row>
      <xdr:rowOff>40446</xdr:rowOff>
    </xdr:from>
    <xdr:to>
      <xdr:col>30</xdr:col>
      <xdr:colOff>455542</xdr:colOff>
      <xdr:row>6</xdr:row>
      <xdr:rowOff>298173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3F55B58-AA79-40CE-925A-6F96B00DB500}"/>
            </a:ext>
          </a:extLst>
        </xdr:cNvPr>
        <xdr:cNvSpPr/>
      </xdr:nvSpPr>
      <xdr:spPr>
        <a:xfrm>
          <a:off x="14983238" y="338620"/>
          <a:ext cx="5126934" cy="1541531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회계보고서의 관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.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항목은 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&lt;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회계코드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&gt; sheet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에 입력한 내용을 그대로 가져옵니다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회계코드의 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'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관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'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은 연한 파랑색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연한 주황색으로 표시됩니다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.</a:t>
          </a:r>
          <a:endParaRPr lang="en-US" altLang="ko-KR" sz="105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수입항목과 지출항목의 연간 예산을 먼저 입력하시고</a:t>
          </a:r>
          <a:endParaRPr lang="en-US" altLang="ko-KR" sz="105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관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' 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연간예산은 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항목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의 합계를 수기 합산해서 입력해주세요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회계보고서 대상기간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시작일자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종료일자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)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을 입력하시면</a:t>
          </a:r>
          <a:endParaRPr lang="en-US" altLang="ko-KR" sz="105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회계보고서가 자동생성됩니다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.</a:t>
          </a:r>
        </a:p>
      </xdr:txBody>
    </xdr:sp>
    <xdr:clientData/>
  </xdr:twoCellAnchor>
  <xdr:twoCellAnchor>
    <xdr:from>
      <xdr:col>13</xdr:col>
      <xdr:colOff>140803</xdr:colOff>
      <xdr:row>0</xdr:row>
      <xdr:rowOff>49695</xdr:rowOff>
    </xdr:from>
    <xdr:to>
      <xdr:col>30</xdr:col>
      <xdr:colOff>463825</xdr:colOff>
      <xdr:row>1</xdr:row>
      <xdr:rowOff>65773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DB288906-D2BF-48A2-81A2-C855080A41DD}"/>
            </a:ext>
          </a:extLst>
        </xdr:cNvPr>
        <xdr:cNvSpPr/>
      </xdr:nvSpPr>
      <xdr:spPr>
        <a:xfrm>
          <a:off x="14983238" y="49695"/>
          <a:ext cx="5135217" cy="314252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28</xdr:col>
      <xdr:colOff>482186</xdr:colOff>
      <xdr:row>0</xdr:row>
      <xdr:rowOff>66812</xdr:rowOff>
    </xdr:from>
    <xdr:to>
      <xdr:col>30</xdr:col>
      <xdr:colOff>421723</xdr:colOff>
      <xdr:row>1</xdr:row>
      <xdr:rowOff>13824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46037403-D8AB-444F-8421-238BA4FDE4B8}"/>
            </a:ext>
          </a:extLst>
        </xdr:cNvPr>
        <xdr:cNvSpPr/>
      </xdr:nvSpPr>
      <xdr:spPr>
        <a:xfrm>
          <a:off x="18761903" y="66812"/>
          <a:ext cx="1314450" cy="245186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330040</xdr:colOff>
      <xdr:row>18</xdr:row>
      <xdr:rowOff>76170</xdr:rowOff>
    </xdr:from>
    <xdr:to>
      <xdr:col>4</xdr:col>
      <xdr:colOff>330400</xdr:colOff>
      <xdr:row>18</xdr:row>
      <xdr:rowOff>76530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잉크 6">
              <a:extLst>
                <a:ext uri="{FF2B5EF4-FFF2-40B4-BE49-F238E27FC236}">
                  <a16:creationId xmlns:a16="http://schemas.microsoft.com/office/drawing/2014/main" id="{601D294A-8957-4FF3-BCB3-1E7250338636}"/>
                </a:ext>
              </a:extLst>
            </xdr14:cNvPr>
            <xdr14:cNvContentPartPr/>
          </xdr14:nvContentPartPr>
          <xdr14:nvPr macro=""/>
          <xdr14:xfrm>
            <a:off x="4775040" y="4324320"/>
            <a:ext cx="360" cy="360"/>
          </xdr14:xfrm>
        </xdr:contentPart>
      </mc:Choice>
      <mc:Fallback xmlns="">
        <xdr:pic>
          <xdr:nvPicPr>
            <xdr:cNvPr id="7" name="잉크 6">
              <a:extLst>
                <a:ext uri="{FF2B5EF4-FFF2-40B4-BE49-F238E27FC236}">
                  <a16:creationId xmlns:a16="http://schemas.microsoft.com/office/drawing/2014/main" id="{601D294A-8957-4FF3-BCB3-1E725033863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66040" y="43153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584060</xdr:colOff>
      <xdr:row>13</xdr:row>
      <xdr:rowOff>18930</xdr:rowOff>
    </xdr:from>
    <xdr:to>
      <xdr:col>2</xdr:col>
      <xdr:colOff>584420</xdr:colOff>
      <xdr:row>13</xdr:row>
      <xdr:rowOff>19290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잉크 7">
              <a:extLst>
                <a:ext uri="{FF2B5EF4-FFF2-40B4-BE49-F238E27FC236}">
                  <a16:creationId xmlns:a16="http://schemas.microsoft.com/office/drawing/2014/main" id="{D941A795-F184-4860-A8F7-0CF3D9F4600D}"/>
                </a:ext>
              </a:extLst>
            </xdr14:cNvPr>
            <xdr14:cNvContentPartPr/>
          </xdr14:nvContentPartPr>
          <xdr14:nvPr macro=""/>
          <xdr14:xfrm>
            <a:off x="2806560" y="3124080"/>
            <a:ext cx="360" cy="360"/>
          </xdr14:xfrm>
        </xdr:contentPart>
      </mc:Choice>
      <mc:Fallback xmlns="">
        <xdr:pic>
          <xdr:nvPicPr>
            <xdr:cNvPr id="8" name="잉크 7">
              <a:extLst>
                <a:ext uri="{FF2B5EF4-FFF2-40B4-BE49-F238E27FC236}">
                  <a16:creationId xmlns:a16="http://schemas.microsoft.com/office/drawing/2014/main" id="{D941A795-F184-4860-A8F7-0CF3D9F4600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797560" y="3115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31670</xdr:colOff>
      <xdr:row>9</xdr:row>
      <xdr:rowOff>196770</xdr:rowOff>
    </xdr:from>
    <xdr:to>
      <xdr:col>5</xdr:col>
      <xdr:colOff>32030</xdr:colOff>
      <xdr:row>9</xdr:row>
      <xdr:rowOff>197130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9" name="잉크 8">
              <a:extLst>
                <a:ext uri="{FF2B5EF4-FFF2-40B4-BE49-F238E27FC236}">
                  <a16:creationId xmlns:a16="http://schemas.microsoft.com/office/drawing/2014/main" id="{76B19930-CB4F-462F-9B61-A407680B83DB}"/>
                </a:ext>
              </a:extLst>
            </xdr14:cNvPr>
            <xdr14:cNvContentPartPr/>
          </xdr14:nvContentPartPr>
          <xdr14:nvPr macro=""/>
          <xdr14:xfrm>
            <a:off x="5587920" y="2387520"/>
            <a:ext cx="360" cy="360"/>
          </xdr14:xfrm>
        </xdr:contentPart>
      </mc:Choice>
      <mc:Fallback xmlns="">
        <xdr:pic>
          <xdr:nvPicPr>
            <xdr:cNvPr id="9" name="잉크 8">
              <a:extLst>
                <a:ext uri="{FF2B5EF4-FFF2-40B4-BE49-F238E27FC236}">
                  <a16:creationId xmlns:a16="http://schemas.microsoft.com/office/drawing/2014/main" id="{76B19930-CB4F-462F-9B61-A407680B83D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578920" y="23785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933330</xdr:colOff>
      <xdr:row>20</xdr:row>
      <xdr:rowOff>120450</xdr:rowOff>
    </xdr:from>
    <xdr:to>
      <xdr:col>3</xdr:col>
      <xdr:colOff>933690</xdr:colOff>
      <xdr:row>20</xdr:row>
      <xdr:rowOff>120810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잉크 9">
              <a:extLst>
                <a:ext uri="{FF2B5EF4-FFF2-40B4-BE49-F238E27FC236}">
                  <a16:creationId xmlns:a16="http://schemas.microsoft.com/office/drawing/2014/main" id="{E288433D-3D6C-4491-855A-14F77D75263C}"/>
                </a:ext>
              </a:extLst>
            </xdr14:cNvPr>
            <xdr14:cNvContentPartPr/>
          </xdr14:nvContentPartPr>
          <xdr14:nvPr macro=""/>
          <xdr14:xfrm>
            <a:off x="4267080" y="4825800"/>
            <a:ext cx="360" cy="360"/>
          </xdr14:xfrm>
        </xdr:contentPart>
      </mc:Choice>
      <mc:Fallback xmlns="">
        <xdr:pic>
          <xdr:nvPicPr>
            <xdr:cNvPr id="10" name="잉크 9">
              <a:extLst>
                <a:ext uri="{FF2B5EF4-FFF2-40B4-BE49-F238E27FC236}">
                  <a16:creationId xmlns:a16="http://schemas.microsoft.com/office/drawing/2014/main" id="{E288433D-3D6C-4491-855A-14F77D75263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58080" y="4816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876380</xdr:colOff>
      <xdr:row>15</xdr:row>
      <xdr:rowOff>222330</xdr:rowOff>
    </xdr:from>
    <xdr:to>
      <xdr:col>2</xdr:col>
      <xdr:colOff>876740</xdr:colOff>
      <xdr:row>15</xdr:row>
      <xdr:rowOff>222690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1" name="잉크 10">
              <a:extLst>
                <a:ext uri="{FF2B5EF4-FFF2-40B4-BE49-F238E27FC236}">
                  <a16:creationId xmlns:a16="http://schemas.microsoft.com/office/drawing/2014/main" id="{FF552DC3-25BA-4B03-B6B1-74AFD61A942A}"/>
                </a:ext>
              </a:extLst>
            </xdr14:cNvPr>
            <xdr14:cNvContentPartPr/>
          </xdr14:nvContentPartPr>
          <xdr14:nvPr macro=""/>
          <xdr14:xfrm>
            <a:off x="3098880" y="3784680"/>
            <a:ext cx="360" cy="360"/>
          </xdr14:xfrm>
        </xdr:contentPart>
      </mc:Choice>
      <mc:Fallback xmlns="">
        <xdr:pic>
          <xdr:nvPicPr>
            <xdr:cNvPr id="11" name="잉크 10">
              <a:extLst>
                <a:ext uri="{FF2B5EF4-FFF2-40B4-BE49-F238E27FC236}">
                  <a16:creationId xmlns:a16="http://schemas.microsoft.com/office/drawing/2014/main" id="{FF552DC3-25BA-4B03-B6B1-74AFD61A942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089880" y="37756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158530</xdr:colOff>
      <xdr:row>6</xdr:row>
      <xdr:rowOff>196770</xdr:rowOff>
    </xdr:from>
    <xdr:to>
      <xdr:col>7</xdr:col>
      <xdr:colOff>158890</xdr:colOff>
      <xdr:row>6</xdr:row>
      <xdr:rowOff>197130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2" name="잉크 11">
              <a:extLst>
                <a:ext uri="{FF2B5EF4-FFF2-40B4-BE49-F238E27FC236}">
                  <a16:creationId xmlns:a16="http://schemas.microsoft.com/office/drawing/2014/main" id="{D8606F2F-B457-4A36-A625-B92CB4E7C3A6}"/>
                </a:ext>
              </a:extLst>
            </xdr14:cNvPr>
            <xdr14:cNvContentPartPr/>
          </xdr14:nvContentPartPr>
          <xdr14:nvPr macro=""/>
          <xdr14:xfrm>
            <a:off x="7937280" y="1701720"/>
            <a:ext cx="360" cy="360"/>
          </xdr14:xfrm>
        </xdr:contentPart>
      </mc:Choice>
      <mc:Fallback xmlns="">
        <xdr:pic>
          <xdr:nvPicPr>
            <xdr:cNvPr id="12" name="잉크 11">
              <a:extLst>
                <a:ext uri="{FF2B5EF4-FFF2-40B4-BE49-F238E27FC236}">
                  <a16:creationId xmlns:a16="http://schemas.microsoft.com/office/drawing/2014/main" id="{D8606F2F-B457-4A36-A625-B92CB4E7C3A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928280" y="16927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95250</xdr:colOff>
      <xdr:row>20</xdr:row>
      <xdr:rowOff>133350</xdr:rowOff>
    </xdr:from>
    <xdr:to>
      <xdr:col>1</xdr:col>
      <xdr:colOff>1016000</xdr:colOff>
      <xdr:row>24</xdr:row>
      <xdr:rowOff>139700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6D8C1AD1-96B2-418C-B7DC-4B6402D5A4B1}"/>
            </a:ext>
          </a:extLst>
        </xdr:cNvPr>
        <xdr:cNvSpPr/>
      </xdr:nvSpPr>
      <xdr:spPr>
        <a:xfrm>
          <a:off x="95250" y="4838700"/>
          <a:ext cx="2032000" cy="920750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rgbClr val="7030A0"/>
              </a:solidFill>
              <a:latin typeface="+mn-ea"/>
              <a:ea typeface="+mn-ea"/>
            </a:rPr>
            <a:t>수입항목 중에서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200" b="1">
              <a:solidFill>
                <a:srgbClr val="7030A0"/>
              </a:solidFill>
              <a:latin typeface="+mn-ea"/>
              <a:ea typeface="+mn-ea"/>
            </a:rPr>
            <a:t>회색 영역은 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200" b="1">
              <a:solidFill>
                <a:srgbClr val="7030A0"/>
              </a:solidFill>
              <a:latin typeface="+mn-ea"/>
              <a:ea typeface="+mn-ea"/>
            </a:rPr>
            <a:t>고정값으로 수정 불가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95250</xdr:colOff>
      <xdr:row>19</xdr:row>
      <xdr:rowOff>69850</xdr:rowOff>
    </xdr:from>
    <xdr:to>
      <xdr:col>1</xdr:col>
      <xdr:colOff>1016000</xdr:colOff>
      <xdr:row>20</xdr:row>
      <xdr:rowOff>133350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id="{7981486E-3E69-4BB2-81B8-559CFD46723E}"/>
            </a:ext>
          </a:extLst>
        </xdr:cNvPr>
        <xdr:cNvSpPr/>
      </xdr:nvSpPr>
      <xdr:spPr>
        <a:xfrm>
          <a:off x="95250" y="4546600"/>
          <a:ext cx="203200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1035050</xdr:colOff>
      <xdr:row>19</xdr:row>
      <xdr:rowOff>88900</xdr:rowOff>
    </xdr:from>
    <xdr:to>
      <xdr:col>1</xdr:col>
      <xdr:colOff>1003300</xdr:colOff>
      <xdr:row>20</xdr:row>
      <xdr:rowOff>101600</xdr:rowOff>
    </xdr:to>
    <xdr:sp macro="" textlink="">
      <xdr:nvSpPr>
        <xdr:cNvPr id="14" name="직사각형 13">
          <a:extLst>
            <a:ext uri="{FF2B5EF4-FFF2-40B4-BE49-F238E27FC236}">
              <a16:creationId xmlns:a16="http://schemas.microsoft.com/office/drawing/2014/main" id="{F37B930A-3EAD-45B7-84B5-D94F797DE746}"/>
            </a:ext>
          </a:extLst>
        </xdr:cNvPr>
        <xdr:cNvSpPr/>
      </xdr:nvSpPr>
      <xdr:spPr>
        <a:xfrm>
          <a:off x="1035050" y="4565650"/>
          <a:ext cx="1079500" cy="2413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ission_01/Downloads/2020&#45380;%20&#54924;&#44228;&#51109;&#48512;-2020.07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회계장부"/>
      <sheetName val="결의서"/>
      <sheetName val="월별누계"/>
      <sheetName val="회계보고"/>
      <sheetName val="2020 예산서"/>
      <sheetName val="검산서(상반기)"/>
      <sheetName val="검산서(하반기)"/>
      <sheetName val="회계코드"/>
      <sheetName val="회계보고서(삭제용)"/>
      <sheetName val="통장잔고"/>
      <sheetName val="장부대조"/>
      <sheetName val="회계보고+"/>
      <sheetName val="지출규정"/>
      <sheetName val="코드"/>
      <sheetName val="비고"/>
      <sheetName val="구검산+"/>
      <sheetName val="구검산-"/>
      <sheetName val="한국"/>
      <sheetName val="비품"/>
      <sheetName val="단기"/>
      <sheetName val="성탄"/>
      <sheetName val="검산+"/>
      <sheetName val="검산-"/>
      <sheetName val="목적"/>
      <sheetName val="교통비"/>
      <sheetName val="월별"/>
      <sheetName val="선교비15"/>
      <sheetName val="기도지"/>
      <sheetName val="기초"/>
    </sheetNames>
    <sheetDataSet>
      <sheetData sheetId="0" refreshError="1">
        <row r="1">
          <cell r="A1" t="str">
            <v>일  자</v>
          </cell>
        </row>
        <row r="2">
          <cell r="A2">
            <v>43466</v>
          </cell>
        </row>
        <row r="3">
          <cell r="A3">
            <v>43835</v>
          </cell>
        </row>
        <row r="4">
          <cell r="A4">
            <v>43835</v>
          </cell>
        </row>
        <row r="5">
          <cell r="A5">
            <v>43835</v>
          </cell>
        </row>
        <row r="6">
          <cell r="A6">
            <v>43835</v>
          </cell>
        </row>
        <row r="7">
          <cell r="A7">
            <v>43835</v>
          </cell>
        </row>
        <row r="8">
          <cell r="A8">
            <v>43835</v>
          </cell>
        </row>
        <row r="9">
          <cell r="A9">
            <v>43842</v>
          </cell>
        </row>
        <row r="10">
          <cell r="A10">
            <v>43842</v>
          </cell>
        </row>
        <row r="11">
          <cell r="A11">
            <v>43842</v>
          </cell>
        </row>
        <row r="12">
          <cell r="A12">
            <v>43842</v>
          </cell>
        </row>
        <row r="13">
          <cell r="A13">
            <v>43842</v>
          </cell>
        </row>
        <row r="14">
          <cell r="A14">
            <v>43842</v>
          </cell>
        </row>
        <row r="15">
          <cell r="A15">
            <v>43842</v>
          </cell>
        </row>
        <row r="16">
          <cell r="A16">
            <v>43842</v>
          </cell>
        </row>
        <row r="17">
          <cell r="A17">
            <v>43842</v>
          </cell>
        </row>
        <row r="18">
          <cell r="A18">
            <v>43842</v>
          </cell>
        </row>
        <row r="19">
          <cell r="A19">
            <v>43849</v>
          </cell>
        </row>
        <row r="20">
          <cell r="A20">
            <v>43849</v>
          </cell>
        </row>
        <row r="21">
          <cell r="A21">
            <v>43849</v>
          </cell>
        </row>
        <row r="22">
          <cell r="A22">
            <v>43849</v>
          </cell>
        </row>
        <row r="23">
          <cell r="A23">
            <v>43849</v>
          </cell>
        </row>
        <row r="24">
          <cell r="A24">
            <v>43849</v>
          </cell>
        </row>
        <row r="25">
          <cell r="A25">
            <v>43849</v>
          </cell>
        </row>
        <row r="26">
          <cell r="A26">
            <v>43849</v>
          </cell>
        </row>
        <row r="27">
          <cell r="A27">
            <v>43849</v>
          </cell>
        </row>
        <row r="28">
          <cell r="A28">
            <v>43849</v>
          </cell>
        </row>
        <row r="29">
          <cell r="A29">
            <v>43849</v>
          </cell>
        </row>
        <row r="30">
          <cell r="A30">
            <v>43849</v>
          </cell>
        </row>
        <row r="31">
          <cell r="A31">
            <v>43849</v>
          </cell>
        </row>
        <row r="32">
          <cell r="A32">
            <v>43856</v>
          </cell>
        </row>
        <row r="33">
          <cell r="A33">
            <v>43856</v>
          </cell>
        </row>
        <row r="34">
          <cell r="A34">
            <v>43856</v>
          </cell>
        </row>
        <row r="35">
          <cell r="A35">
            <v>43856</v>
          </cell>
        </row>
        <row r="36">
          <cell r="A36">
            <v>43856</v>
          </cell>
        </row>
        <row r="37">
          <cell r="A37">
            <v>43856</v>
          </cell>
        </row>
        <row r="38">
          <cell r="A38">
            <v>43856</v>
          </cell>
        </row>
        <row r="39">
          <cell r="A39">
            <v>43863</v>
          </cell>
        </row>
        <row r="40">
          <cell r="A40">
            <v>43863</v>
          </cell>
        </row>
        <row r="41">
          <cell r="A41">
            <v>43863</v>
          </cell>
        </row>
        <row r="42">
          <cell r="A42">
            <v>43863</v>
          </cell>
        </row>
        <row r="43">
          <cell r="A43">
            <v>43863</v>
          </cell>
        </row>
        <row r="44">
          <cell r="A44">
            <v>43863</v>
          </cell>
        </row>
        <row r="45">
          <cell r="A45">
            <v>43863</v>
          </cell>
        </row>
        <row r="46">
          <cell r="A46">
            <v>43863</v>
          </cell>
        </row>
        <row r="47">
          <cell r="A47">
            <v>43863</v>
          </cell>
        </row>
        <row r="48">
          <cell r="A48">
            <v>43863</v>
          </cell>
        </row>
        <row r="49">
          <cell r="A49">
            <v>43863</v>
          </cell>
        </row>
        <row r="50">
          <cell r="A50">
            <v>43863</v>
          </cell>
        </row>
        <row r="51">
          <cell r="A51">
            <v>43863</v>
          </cell>
        </row>
        <row r="52">
          <cell r="A52">
            <v>43863</v>
          </cell>
        </row>
        <row r="53">
          <cell r="A53">
            <v>43863</v>
          </cell>
        </row>
        <row r="54">
          <cell r="A54">
            <v>43863</v>
          </cell>
        </row>
        <row r="55">
          <cell r="A55">
            <v>43863</v>
          </cell>
        </row>
        <row r="56">
          <cell r="A56">
            <v>43863</v>
          </cell>
        </row>
        <row r="57">
          <cell r="A57">
            <v>43863</v>
          </cell>
        </row>
        <row r="58">
          <cell r="A58">
            <v>43863</v>
          </cell>
        </row>
        <row r="59">
          <cell r="A59">
            <v>43870</v>
          </cell>
        </row>
        <row r="60">
          <cell r="A60">
            <v>43870</v>
          </cell>
        </row>
        <row r="61">
          <cell r="A61">
            <v>43870</v>
          </cell>
        </row>
        <row r="62">
          <cell r="A62">
            <v>43870</v>
          </cell>
        </row>
        <row r="63">
          <cell r="A63">
            <v>43870</v>
          </cell>
        </row>
        <row r="64">
          <cell r="A64">
            <v>43870</v>
          </cell>
        </row>
        <row r="65">
          <cell r="A65">
            <v>43870</v>
          </cell>
        </row>
        <row r="66">
          <cell r="A66">
            <v>43870</v>
          </cell>
        </row>
        <row r="67">
          <cell r="A67">
            <v>43877</v>
          </cell>
        </row>
        <row r="68">
          <cell r="A68">
            <v>43877</v>
          </cell>
        </row>
        <row r="69">
          <cell r="A69">
            <v>43877</v>
          </cell>
        </row>
        <row r="70">
          <cell r="A70">
            <v>43884</v>
          </cell>
        </row>
        <row r="71">
          <cell r="A71">
            <v>43884</v>
          </cell>
        </row>
        <row r="72">
          <cell r="A72">
            <v>43884</v>
          </cell>
        </row>
        <row r="73">
          <cell r="A73">
            <v>43884</v>
          </cell>
        </row>
        <row r="74">
          <cell r="A74">
            <v>43884</v>
          </cell>
        </row>
        <row r="75">
          <cell r="A75">
            <v>43884</v>
          </cell>
        </row>
        <row r="76">
          <cell r="A76">
            <v>43884</v>
          </cell>
        </row>
        <row r="77">
          <cell r="A77">
            <v>43884</v>
          </cell>
        </row>
        <row r="78">
          <cell r="A78">
            <v>43919</v>
          </cell>
        </row>
        <row r="79">
          <cell r="A79">
            <v>43919</v>
          </cell>
        </row>
        <row r="80">
          <cell r="A80">
            <v>43919</v>
          </cell>
        </row>
        <row r="81">
          <cell r="A81">
            <v>43919</v>
          </cell>
        </row>
        <row r="82">
          <cell r="A82">
            <v>43919</v>
          </cell>
        </row>
        <row r="83">
          <cell r="A83">
            <v>43919</v>
          </cell>
        </row>
        <row r="84">
          <cell r="A84">
            <v>43919</v>
          </cell>
        </row>
        <row r="85">
          <cell r="A85">
            <v>43919</v>
          </cell>
        </row>
        <row r="86">
          <cell r="A86">
            <v>43919</v>
          </cell>
        </row>
        <row r="87">
          <cell r="A87">
            <v>43919</v>
          </cell>
        </row>
        <row r="88">
          <cell r="A88">
            <v>43919</v>
          </cell>
        </row>
        <row r="89">
          <cell r="A89">
            <v>43926</v>
          </cell>
        </row>
        <row r="90">
          <cell r="A90">
            <v>43926</v>
          </cell>
        </row>
        <row r="91">
          <cell r="A91">
            <v>43926</v>
          </cell>
        </row>
        <row r="92">
          <cell r="A92">
            <v>43940</v>
          </cell>
        </row>
        <row r="93">
          <cell r="A93">
            <v>43947</v>
          </cell>
        </row>
        <row r="94">
          <cell r="A94">
            <v>43947</v>
          </cell>
        </row>
        <row r="95">
          <cell r="A95">
            <v>43947</v>
          </cell>
        </row>
        <row r="96">
          <cell r="A96">
            <v>43947</v>
          </cell>
        </row>
        <row r="97">
          <cell r="A97">
            <v>43947</v>
          </cell>
        </row>
        <row r="98">
          <cell r="A98">
            <v>43948</v>
          </cell>
        </row>
        <row r="99">
          <cell r="A99">
            <v>43954</v>
          </cell>
        </row>
        <row r="100">
          <cell r="A100">
            <v>43954</v>
          </cell>
        </row>
        <row r="101">
          <cell r="A101">
            <v>43954</v>
          </cell>
        </row>
        <row r="102">
          <cell r="A102">
            <v>43954</v>
          </cell>
        </row>
        <row r="103">
          <cell r="A103">
            <v>43954</v>
          </cell>
        </row>
        <row r="104">
          <cell r="A104">
            <v>43961</v>
          </cell>
        </row>
        <row r="105">
          <cell r="A105">
            <v>43961</v>
          </cell>
        </row>
        <row r="106">
          <cell r="A106">
            <v>43961</v>
          </cell>
        </row>
        <row r="107">
          <cell r="A107">
            <v>43968</v>
          </cell>
        </row>
        <row r="108">
          <cell r="A108">
            <v>43968</v>
          </cell>
        </row>
        <row r="109">
          <cell r="A109">
            <v>43968</v>
          </cell>
        </row>
        <row r="110">
          <cell r="A110">
            <v>43968</v>
          </cell>
        </row>
        <row r="111">
          <cell r="A111">
            <v>43968</v>
          </cell>
        </row>
        <row r="112">
          <cell r="A112">
            <v>43968</v>
          </cell>
        </row>
        <row r="113">
          <cell r="A113">
            <v>43968</v>
          </cell>
        </row>
        <row r="114">
          <cell r="A114">
            <v>43968</v>
          </cell>
        </row>
        <row r="115">
          <cell r="A115">
            <v>43968</v>
          </cell>
        </row>
        <row r="116">
          <cell r="A116">
            <v>43968</v>
          </cell>
        </row>
        <row r="117">
          <cell r="A117">
            <v>43968</v>
          </cell>
        </row>
        <row r="118">
          <cell r="A118">
            <v>43968</v>
          </cell>
        </row>
        <row r="119">
          <cell r="A119">
            <v>43968</v>
          </cell>
        </row>
        <row r="120">
          <cell r="A120">
            <v>43968</v>
          </cell>
        </row>
        <row r="121">
          <cell r="A121">
            <v>43968</v>
          </cell>
        </row>
        <row r="122">
          <cell r="A122">
            <v>43975</v>
          </cell>
        </row>
        <row r="123">
          <cell r="A123">
            <v>43982</v>
          </cell>
        </row>
        <row r="124">
          <cell r="A124">
            <v>43982</v>
          </cell>
        </row>
        <row r="125">
          <cell r="A125">
            <v>43982</v>
          </cell>
        </row>
        <row r="126">
          <cell r="A126">
            <v>43982</v>
          </cell>
        </row>
        <row r="127">
          <cell r="A127">
            <v>43982</v>
          </cell>
        </row>
        <row r="128">
          <cell r="A128">
            <v>43982</v>
          </cell>
        </row>
        <row r="129">
          <cell r="A129">
            <v>43989</v>
          </cell>
        </row>
        <row r="130">
          <cell r="A130">
            <v>43989</v>
          </cell>
        </row>
        <row r="131">
          <cell r="A131">
            <v>43989</v>
          </cell>
        </row>
        <row r="132">
          <cell r="A132">
            <v>43989</v>
          </cell>
        </row>
        <row r="133">
          <cell r="A133">
            <v>43989</v>
          </cell>
        </row>
        <row r="134">
          <cell r="A134">
            <v>43989</v>
          </cell>
        </row>
        <row r="135">
          <cell r="A135">
            <v>43996</v>
          </cell>
        </row>
        <row r="136">
          <cell r="A136">
            <v>43996</v>
          </cell>
        </row>
        <row r="137">
          <cell r="A137">
            <v>44003</v>
          </cell>
        </row>
        <row r="138">
          <cell r="A138">
            <v>44003</v>
          </cell>
        </row>
        <row r="139">
          <cell r="A139">
            <v>44003</v>
          </cell>
        </row>
        <row r="140">
          <cell r="A140">
            <v>44010</v>
          </cell>
        </row>
        <row r="141">
          <cell r="A141">
            <v>44010</v>
          </cell>
        </row>
        <row r="142">
          <cell r="A142">
            <v>44010</v>
          </cell>
        </row>
        <row r="143">
          <cell r="A143">
            <v>44010</v>
          </cell>
        </row>
        <row r="144">
          <cell r="A144">
            <v>44010</v>
          </cell>
        </row>
        <row r="145">
          <cell r="A145">
            <v>44010</v>
          </cell>
        </row>
        <row r="146">
          <cell r="A146">
            <v>44010</v>
          </cell>
        </row>
        <row r="147">
          <cell r="A147">
            <v>44010</v>
          </cell>
        </row>
        <row r="148">
          <cell r="A148">
            <v>44010</v>
          </cell>
        </row>
        <row r="149">
          <cell r="A149">
            <v>44010</v>
          </cell>
        </row>
        <row r="150">
          <cell r="A150">
            <v>44010</v>
          </cell>
        </row>
        <row r="151">
          <cell r="A151">
            <v>44017</v>
          </cell>
        </row>
        <row r="152">
          <cell r="A152">
            <v>44017</v>
          </cell>
        </row>
        <row r="153">
          <cell r="A153">
            <v>44017</v>
          </cell>
        </row>
        <row r="154">
          <cell r="A154">
            <v>44017</v>
          </cell>
        </row>
        <row r="155">
          <cell r="A155">
            <v>44017</v>
          </cell>
        </row>
        <row r="156">
          <cell r="A156">
            <v>44017</v>
          </cell>
        </row>
        <row r="157">
          <cell r="A157">
            <v>44017</v>
          </cell>
        </row>
        <row r="158">
          <cell r="A158">
            <v>44017</v>
          </cell>
        </row>
        <row r="159">
          <cell r="A159">
            <v>44024</v>
          </cell>
        </row>
        <row r="160">
          <cell r="A160">
            <v>44024</v>
          </cell>
        </row>
        <row r="161">
          <cell r="A161">
            <v>44024</v>
          </cell>
        </row>
        <row r="162">
          <cell r="A162">
            <v>44024</v>
          </cell>
        </row>
        <row r="163">
          <cell r="A163">
            <v>44024</v>
          </cell>
        </row>
        <row r="164">
          <cell r="A164">
            <v>44024</v>
          </cell>
        </row>
        <row r="165">
          <cell r="A165">
            <v>44024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2.82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3.32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3.82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6.17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6.60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7.97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A3E135-27FD-4BAD-ABAE-18012D8E5B82}" name="표1" displayName="표1" ref="A1:M2" totalsRowShown="0" headerRowDxfId="49" dataDxfId="48" tableBorderDxfId="47" headerRowCellStyle="쉼표 [0]" dataCellStyle="쉼표 [0]">
  <tableColumns count="13">
    <tableColumn id="1" xr3:uid="{58B8A490-283A-44BB-A9E9-3745666101D7}" name="일  자" dataDxfId="46"/>
    <tableColumn id="2" xr3:uid="{04C8F4E3-1881-4132-B5D1-64CAD354DA01}" name="적   요" dataDxfId="45"/>
    <tableColumn id="3" xr3:uid="{98751440-0147-4245-82A0-DD613CA4F6CA}" name="수입금액" dataDxfId="44" dataCellStyle="쉼표 [0]"/>
    <tableColumn id="4" xr3:uid="{39D94D31-1B14-4695-8F3F-49CFA4A640BD}" name="지출금액" dataDxfId="43" dataCellStyle="쉼표 [0]"/>
    <tableColumn id="5" xr3:uid="{674E07EF-43A6-4170-A3D4-A49A17787C10}" name="잔  액" dataDxfId="42" dataCellStyle="쉼표 [0]">
      <calculatedColumnFormula>IF(ROW(E2)=2,C2-D2,E1+C2-D2)</calculatedColumnFormula>
    </tableColumn>
    <tableColumn id="6" xr3:uid="{A29ABE2C-1B83-472D-A8E7-81A2E037355B}" name="비   고" dataDxfId="41" dataCellStyle="쉼표 [0]"/>
    <tableColumn id="7" xr3:uid="{3695AE40-C8C5-493B-9CF9-51976611BD22}" name="수입/지출" dataDxfId="40" dataCellStyle="쉼표 [0]">
      <calculatedColumnFormula>IF(ISBLANK(C2),"지출항목","수입항목")</calculatedColumnFormula>
    </tableColumn>
    <tableColumn id="8" xr3:uid="{4DE3D90C-6721-4293-BAC6-AC12AF644DAB}" name="회계코드위치" dataDxfId="39" dataCellStyle="쉼표 [0]">
      <calculatedColumnFormula>IF(회계장부!$G2="수입항목",0,25)</calculatedColumnFormula>
    </tableColumn>
    <tableColumn id="9" xr3:uid="{A9E7AFB5-2F6F-4B59-A5FC-F47706575F5C}" name="관" dataDxfId="38" dataCellStyle="쉼표 [0]"/>
    <tableColumn id="10" xr3:uid="{AFBA9169-D208-4193-993B-6C44503CE239}" name="항목" dataDxfId="37" dataCellStyle="쉼표 [0]"/>
    <tableColumn id="14" xr3:uid="{B0105BE8-0050-4B30-9B72-2BA284C100AC}" name="처리완료" dataDxfId="36" dataCellStyle="쉼표 [0]"/>
    <tableColumn id="11" xr3:uid="{562BAA22-165F-4165-8233-896BFCCD887A}" name="수입누적구분" dataDxfId="35" dataCellStyle="쉼표 [0]">
      <calculatedColumnFormula>IF(G2="수입항목",IF(I2=헌금회비구분,I2,IF(I2="교회보조금","교회보조금","기타")),"")</calculatedColumnFormula>
    </tableColumn>
    <tableColumn id="12" xr3:uid="{6B307BBD-AB33-431F-B8AE-2A44089ED1EB}" name="월" dataDxfId="34" dataCellStyle="쉼표 [0]">
      <calculatedColumnFormula>MONTH(A2)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anking.imbank.co.kr/fst_ebz_sch_hp_main.act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R2"/>
  <sheetViews>
    <sheetView zoomScale="85" zoomScaleNormal="85" workbookViewId="0">
      <pane ySplit="1" topLeftCell="A2" activePane="bottomLeft" state="frozen"/>
      <selection activeCell="H5" sqref="H5:H6"/>
      <selection pane="bottomLeft" activeCell="K2" sqref="K2"/>
    </sheetView>
  </sheetViews>
  <sheetFormatPr defaultColWidth="9" defaultRowHeight="24" customHeight="1"/>
  <cols>
    <col min="1" max="1" width="10.75" style="37" customWidth="1"/>
    <col min="2" max="2" width="47.875" style="46" customWidth="1"/>
    <col min="3" max="4" width="17.375" style="38" customWidth="1"/>
    <col min="5" max="5" width="19.125" style="40" customWidth="1"/>
    <col min="6" max="6" width="30" style="39" customWidth="1"/>
    <col min="7" max="7" width="13.375" style="194" bestFit="1" customWidth="1"/>
    <col min="8" max="8" width="18.875" style="194" hidden="1" customWidth="1"/>
    <col min="9" max="9" width="21.25" style="195" bestFit="1" customWidth="1"/>
    <col min="10" max="10" width="27.875" style="195" customWidth="1"/>
    <col min="11" max="11" width="13.25" style="265" customWidth="1"/>
    <col min="12" max="12" width="15.125" style="196" customWidth="1"/>
    <col min="13" max="13" width="8.375" style="194" bestFit="1" customWidth="1"/>
    <col min="14" max="17" width="9" style="36"/>
    <col min="18" max="18" width="35.375" style="36" customWidth="1"/>
    <col min="19" max="16384" width="9" style="36"/>
  </cols>
  <sheetData>
    <row r="1" spans="1:18" s="35" customFormat="1" ht="24" customHeight="1" thickBot="1">
      <c r="A1" s="74" t="s">
        <v>1</v>
      </c>
      <c r="B1" s="69" t="s">
        <v>2</v>
      </c>
      <c r="C1" s="70" t="s">
        <v>3</v>
      </c>
      <c r="D1" s="70" t="s">
        <v>4</v>
      </c>
      <c r="E1" s="71" t="s">
        <v>34</v>
      </c>
      <c r="F1" s="269" t="s">
        <v>5</v>
      </c>
      <c r="G1" s="187" t="s">
        <v>8</v>
      </c>
      <c r="H1" s="188" t="s">
        <v>91</v>
      </c>
      <c r="I1" s="189" t="s">
        <v>7</v>
      </c>
      <c r="J1" s="189" t="s">
        <v>6</v>
      </c>
      <c r="K1" s="189" t="s">
        <v>230</v>
      </c>
      <c r="L1" s="188" t="s">
        <v>9</v>
      </c>
      <c r="M1" s="188" t="s">
        <v>10</v>
      </c>
      <c r="R1" s="206"/>
    </row>
    <row r="2" spans="1:18" ht="24" customHeight="1" thickTop="1">
      <c r="A2" s="75">
        <f>DATE(회계년도,1,1)</f>
        <v>45658</v>
      </c>
      <c r="B2" s="72" t="s">
        <v>11</v>
      </c>
      <c r="C2" s="73">
        <v>100000</v>
      </c>
      <c r="D2" s="73"/>
      <c r="E2" s="73">
        <f t="shared" ref="E2" si="0">IF(ROW(E2)=2,C2-D2,E1+C2-D2)</f>
        <v>100000</v>
      </c>
      <c r="F2" s="41"/>
      <c r="G2" s="190" t="str">
        <f t="shared" ref="G2" si="1">IF(ISBLANK(C2),"지출항목","수입항목")</f>
        <v>수입항목</v>
      </c>
      <c r="H2" s="191">
        <f>IF(회계장부!$G2="수입항목",0,25)</f>
        <v>0</v>
      </c>
      <c r="I2" s="192" t="s">
        <v>92</v>
      </c>
      <c r="J2" s="193" t="s">
        <v>92</v>
      </c>
      <c r="K2" s="191" t="s">
        <v>231</v>
      </c>
      <c r="L2" s="193" t="str">
        <f t="shared" ref="L2" si="2">IF(G2="수입항목",IF(I2=헌금회비구분,I2,IF(I2="교회보조금","교회보조금","기타")),"")</f>
        <v>기타</v>
      </c>
      <c r="M2" s="191">
        <f t="shared" ref="M2" si="3">MONTH(A2)</f>
        <v>1</v>
      </c>
    </row>
  </sheetData>
  <phoneticPr fontId="2" type="noConversion"/>
  <conditionalFormatting sqref="A2:M1048576">
    <cfRule type="expression" dxfId="33" priority="46873">
      <formula>MOD(ROW($A2),2)=0</formula>
    </cfRule>
  </conditionalFormatting>
  <conditionalFormatting sqref="I2:K1048576">
    <cfRule type="expression" dxfId="32" priority="84">
      <formula>AND(LEN($A2)&gt;0,LEN($B2)&gt;0,I2=0,OR($C2&gt;0,$D2&gt;0))</formula>
    </cfRule>
  </conditionalFormatting>
  <dataValidations count="2">
    <dataValidation type="list" allowBlank="1" showInputMessage="1" showErrorMessage="1" sqref="G2" xr:uid="{8D293E6B-8657-4FE5-9897-2E713236E5C9}">
      <formula1>"수입항목,지출항목"</formula1>
    </dataValidation>
    <dataValidation type="list" allowBlank="1" showInputMessage="1" showErrorMessage="1" sqref="K2:K1048576" xr:uid="{50E4E82E-256A-4A8C-9F3E-7404938A9755}">
      <formula1>"O,X"</formula1>
    </dataValidation>
  </dataValidations>
  <pageMargins left="0.31496062992125984" right="0.19685039370078741" top="0.74803149606299213" bottom="0.74803149606299213" header="0.31496062992125984" footer="0.31496062992125984"/>
  <pageSetup paperSize="9" scale="1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346B5C8-B342-4715-BFD0-C953C402D6ED}">
          <x14:formula1>
            <xm:f>OFFSET(회계코드!$A$5,$H2+1,MATCH($I2,OFFSET(회계코드!$A$5,$H2,,1,COUNTA(OFFSET(회계코드!$A$5,$H2,,1,15))),0)-1,COUNTA(OFFSET(회계코드!$A$5,$H2+1,MATCH($I2,OFFSET(회계코드!$A$5,$H2,,1,COUNTA(OFFSET(회계코드!$A$5,$H2,,1,15))),0)-1,20,1)),1)</xm:f>
          </x14:formula1>
          <xm:sqref>J2:J1048576</xm:sqref>
        </x14:dataValidation>
        <x14:dataValidation type="list" allowBlank="1" showInputMessage="1" showErrorMessage="1" xr:uid="{A404F419-F945-4AEA-8A34-D8FA33E45A8E}">
          <x14:formula1>
            <xm:f>OFFSET(회계코드!$A$5,$H2,,1,COUNTA(OFFSET(회계코드!$A$5,$H2,,1,15)))</xm:f>
          </x14:formula1>
          <xm:sqref>I2:I1048576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1DD6-1FA3-4131-845E-67BB0CB01E27}">
  <dimension ref="A1:E20"/>
  <sheetViews>
    <sheetView workbookViewId="0">
      <pane ySplit="1" topLeftCell="A2" activePane="bottomLeft" state="frozen"/>
      <selection pane="bottomLeft" activeCell="A20" sqref="A20"/>
    </sheetView>
  </sheetViews>
  <sheetFormatPr defaultRowHeight="20.100000000000001" customHeight="1"/>
  <cols>
    <col min="1" max="1" width="12.75" style="79" customWidth="1"/>
    <col min="2" max="2" width="14" style="79" customWidth="1"/>
    <col min="3" max="3" width="75.125" customWidth="1"/>
    <col min="4" max="4" width="10.125" style="1" customWidth="1"/>
    <col min="5" max="5" width="45.375" customWidth="1"/>
  </cols>
  <sheetData>
    <row r="1" spans="1:5" s="1" customFormat="1" ht="20.100000000000001" customHeight="1">
      <c r="A1" s="137" t="s">
        <v>93</v>
      </c>
      <c r="B1" s="137" t="s">
        <v>108</v>
      </c>
      <c r="C1" s="138" t="s">
        <v>94</v>
      </c>
      <c r="D1" s="138" t="s">
        <v>95</v>
      </c>
      <c r="E1" s="138" t="s">
        <v>97</v>
      </c>
    </row>
    <row r="2" spans="1:5" ht="20.100000000000001" customHeight="1">
      <c r="A2" s="79">
        <v>44025</v>
      </c>
      <c r="B2" s="79" t="s">
        <v>109</v>
      </c>
      <c r="C2" t="s">
        <v>115</v>
      </c>
      <c r="D2" s="1" t="s">
        <v>96</v>
      </c>
    </row>
    <row r="3" spans="1:5" ht="20.100000000000001" customHeight="1">
      <c r="A3" s="79">
        <v>44025</v>
      </c>
      <c r="B3" s="79" t="s">
        <v>109</v>
      </c>
      <c r="C3" t="s">
        <v>116</v>
      </c>
      <c r="D3" s="1" t="s">
        <v>96</v>
      </c>
    </row>
    <row r="4" spans="1:5" ht="20.100000000000001" customHeight="1">
      <c r="A4" s="79">
        <v>44025</v>
      </c>
      <c r="B4" s="79" t="s">
        <v>109</v>
      </c>
      <c r="C4" t="s">
        <v>117</v>
      </c>
      <c r="D4" s="1" t="s">
        <v>96</v>
      </c>
    </row>
    <row r="5" spans="1:5" ht="20.100000000000001" customHeight="1">
      <c r="A5" s="79">
        <v>44025</v>
      </c>
      <c r="B5" s="79" t="s">
        <v>110</v>
      </c>
      <c r="C5" t="s">
        <v>118</v>
      </c>
      <c r="D5" s="1" t="s">
        <v>96</v>
      </c>
    </row>
    <row r="6" spans="1:5" ht="20.100000000000001" customHeight="1">
      <c r="A6" s="79">
        <v>44025</v>
      </c>
      <c r="B6" s="79" t="s">
        <v>111</v>
      </c>
      <c r="C6" t="s">
        <v>119</v>
      </c>
      <c r="D6" s="1" t="s">
        <v>96</v>
      </c>
    </row>
    <row r="7" spans="1:5" ht="20.100000000000001" customHeight="1">
      <c r="A7" s="79">
        <v>44025</v>
      </c>
      <c r="B7" s="79" t="s">
        <v>111</v>
      </c>
      <c r="C7" t="s">
        <v>120</v>
      </c>
      <c r="D7" s="1" t="s">
        <v>96</v>
      </c>
    </row>
    <row r="8" spans="1:5" ht="20.100000000000001" customHeight="1">
      <c r="A8" s="79">
        <v>44025</v>
      </c>
      <c r="B8" s="79" t="s">
        <v>112</v>
      </c>
      <c r="C8" t="s">
        <v>121</v>
      </c>
      <c r="D8" s="1" t="s">
        <v>96</v>
      </c>
    </row>
    <row r="9" spans="1:5" ht="20.100000000000001" customHeight="1">
      <c r="A9" s="79">
        <v>44229</v>
      </c>
      <c r="B9" s="79" t="s">
        <v>111</v>
      </c>
      <c r="C9" t="s">
        <v>122</v>
      </c>
      <c r="D9" s="1" t="s">
        <v>96</v>
      </c>
      <c r="E9" t="s">
        <v>105</v>
      </c>
    </row>
    <row r="10" spans="1:5" ht="20.100000000000001" customHeight="1">
      <c r="A10" s="79">
        <v>44229</v>
      </c>
      <c r="B10" s="79" t="s">
        <v>109</v>
      </c>
      <c r="C10" t="s">
        <v>106</v>
      </c>
      <c r="D10" s="1" t="s">
        <v>96</v>
      </c>
    </row>
    <row r="11" spans="1:5" ht="20.100000000000001" customHeight="1">
      <c r="A11" s="79">
        <v>44229</v>
      </c>
      <c r="B11" s="79" t="s">
        <v>113</v>
      </c>
      <c r="C11" t="s">
        <v>123</v>
      </c>
      <c r="D11" s="1" t="s">
        <v>96</v>
      </c>
      <c r="E11" t="s">
        <v>107</v>
      </c>
    </row>
    <row r="12" spans="1:5" ht="20.100000000000001" customHeight="1">
      <c r="A12" s="79">
        <v>44229</v>
      </c>
      <c r="B12" s="79" t="s">
        <v>114</v>
      </c>
      <c r="C12" t="s">
        <v>125</v>
      </c>
      <c r="D12" s="1" t="s">
        <v>96</v>
      </c>
      <c r="E12" t="s">
        <v>130</v>
      </c>
    </row>
    <row r="13" spans="1:5" ht="20.100000000000001" customHeight="1">
      <c r="A13" s="79">
        <v>44229</v>
      </c>
      <c r="B13" s="79" t="s">
        <v>111</v>
      </c>
      <c r="C13" t="s">
        <v>124</v>
      </c>
      <c r="D13" s="1" t="s">
        <v>96</v>
      </c>
      <c r="E13" t="s">
        <v>130</v>
      </c>
    </row>
    <row r="14" spans="1:5" ht="20.100000000000001" customHeight="1">
      <c r="A14" s="79">
        <v>44538</v>
      </c>
      <c r="B14" s="79" t="s">
        <v>109</v>
      </c>
      <c r="C14" t="s">
        <v>126</v>
      </c>
      <c r="D14" s="1" t="s">
        <v>96</v>
      </c>
      <c r="E14" t="s">
        <v>127</v>
      </c>
    </row>
    <row r="15" spans="1:5" ht="20.100000000000001" customHeight="1">
      <c r="A15" s="79">
        <v>44549</v>
      </c>
      <c r="B15" s="79" t="s">
        <v>109</v>
      </c>
      <c r="C15" t="s">
        <v>129</v>
      </c>
      <c r="D15" s="1" t="s">
        <v>96</v>
      </c>
    </row>
    <row r="16" spans="1:5" ht="20.100000000000001" customHeight="1">
      <c r="A16" s="79">
        <v>44559</v>
      </c>
      <c r="B16" s="79" t="s">
        <v>178</v>
      </c>
      <c r="C16" t="s">
        <v>179</v>
      </c>
      <c r="D16" s="1" t="s">
        <v>96</v>
      </c>
    </row>
    <row r="17" spans="1:4" ht="20.100000000000001" customHeight="1">
      <c r="A17" s="79">
        <v>44597</v>
      </c>
      <c r="B17" s="79" t="s">
        <v>186</v>
      </c>
      <c r="C17" t="s">
        <v>187</v>
      </c>
      <c r="D17" s="1" t="s">
        <v>96</v>
      </c>
    </row>
    <row r="18" spans="1:4" ht="20.100000000000001" customHeight="1">
      <c r="A18" s="79">
        <v>45626</v>
      </c>
      <c r="B18" s="79" t="s">
        <v>211</v>
      </c>
      <c r="C18" t="s">
        <v>212</v>
      </c>
      <c r="D18" s="1" t="s">
        <v>96</v>
      </c>
    </row>
    <row r="19" spans="1:4" ht="20.100000000000001" customHeight="1">
      <c r="A19" s="79">
        <v>45626</v>
      </c>
      <c r="B19" s="79" t="s">
        <v>211</v>
      </c>
      <c r="C19" t="s">
        <v>213</v>
      </c>
      <c r="D19" s="1" t="s">
        <v>96</v>
      </c>
    </row>
    <row r="20" spans="1:4" ht="20.100000000000001" customHeight="1">
      <c r="A20" s="79">
        <v>45626</v>
      </c>
      <c r="B20" s="79" t="s">
        <v>214</v>
      </c>
      <c r="C20" t="s">
        <v>215</v>
      </c>
      <c r="D20" s="1" t="s">
        <v>96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DFC3-AFC9-4064-B09B-5262BCAC0A14}">
  <dimension ref="A1:I21"/>
  <sheetViews>
    <sheetView workbookViewId="0">
      <selection activeCell="G20" sqref="G20"/>
    </sheetView>
  </sheetViews>
  <sheetFormatPr defaultRowHeight="16.5"/>
  <cols>
    <col min="1" max="1" width="9.875" style="1" customWidth="1"/>
    <col min="2" max="2" width="14.875" style="1" customWidth="1"/>
    <col min="3" max="3" width="14.75" style="1" customWidth="1"/>
    <col min="4" max="4" width="13.625" customWidth="1"/>
    <col min="5" max="5" width="10.875" customWidth="1"/>
    <col min="6" max="6" width="13.875" customWidth="1"/>
    <col min="7" max="7" width="14.625" customWidth="1"/>
    <col min="8" max="8" width="10.875" customWidth="1"/>
  </cols>
  <sheetData>
    <row r="1" spans="1:9">
      <c r="A1" s="1" t="s">
        <v>184</v>
      </c>
      <c r="C1" s="1">
        <f>COUNTIF($C$2:$C$21,"*?")</f>
        <v>4</v>
      </c>
      <c r="E1" s="1" t="s">
        <v>185</v>
      </c>
      <c r="F1" s="1"/>
      <c r="G1" s="1">
        <f>COUNTIF($G$2:$G$21,"*?")</f>
        <v>0</v>
      </c>
    </row>
    <row r="2" spans="1:9">
      <c r="A2" s="1">
        <f>IF(ISNUMBER(SEARCH(A$1,B2)),MAX($A$1:$A1)+1,0)</f>
        <v>1</v>
      </c>
      <c r="B2" s="1" t="str">
        <f>회계코드!$C6</f>
        <v>주일헌금</v>
      </c>
      <c r="C2" s="1" t="str">
        <f>IFERROR(VLOOKUP(ROWS($C$2:C2),$A$2:$B$21,2,FALSE),"")</f>
        <v>주일헌금</v>
      </c>
      <c r="E2" s="1">
        <f>IF(ISNUMBER(SEARCH(E$1,F2)),MAX($E$1:$E1)+1,0)</f>
        <v>0</v>
      </c>
      <c r="F2" s="1" t="str">
        <f>회계코드!$C6</f>
        <v>주일헌금</v>
      </c>
      <c r="G2" s="1" t="str">
        <f>IFERROR(VLOOKUP(ROWS($G$2:G2),$E$2:$F$21,2,FALSE),"")</f>
        <v/>
      </c>
    </row>
    <row r="3" spans="1:9">
      <c r="A3" s="1">
        <f>IF(ISNUMBER(SEARCH(A$1,B3)),MAX($A$1:$A2)+1,0)</f>
        <v>2</v>
      </c>
      <c r="B3" s="1" t="str">
        <f>회계코드!$C7</f>
        <v>감사헌금</v>
      </c>
      <c r="C3" s="1" t="str">
        <f>IFERROR(VLOOKUP(ROWS($C$2:C3),$A$2:$B$21,2,FALSE),"")</f>
        <v>감사헌금</v>
      </c>
      <c r="E3" s="1">
        <f>IF(ISNUMBER(SEARCH(E$1,F3)),MAX($E$1:$E2)+1,0)</f>
        <v>0</v>
      </c>
      <c r="F3" s="1" t="str">
        <f>회계코드!$C7</f>
        <v>감사헌금</v>
      </c>
      <c r="G3" s="1" t="str">
        <f>IFERROR(VLOOKUP(ROWS($G$2:G3),$E$2:$F$21,2,FALSE),"")</f>
        <v/>
      </c>
      <c r="I3" t="e" cm="1">
        <f t="array" aca="1" ref="I3" ca="1">OFFSET(#REF!,,,COUNTIF(#REF!,"*?")-1)</f>
        <v>#REF!</v>
      </c>
    </row>
    <row r="4" spans="1:9">
      <c r="A4" s="1">
        <f>IF(ISNUMBER(SEARCH(A$1,B4)),MAX($A$1:$A3)+1,0)</f>
        <v>3</v>
      </c>
      <c r="B4" s="1" t="str">
        <f>회계코드!$C8</f>
        <v>십일조헌금</v>
      </c>
      <c r="C4" s="1" t="str">
        <f>IFERROR(VLOOKUP(ROWS($C$2:C4),$A$2:$B$21,2,FALSE),"")</f>
        <v>십일조헌금</v>
      </c>
      <c r="E4" s="1">
        <f>IF(ISNUMBER(SEARCH(E$1,F4)),MAX($E$1:$E3)+1,0)</f>
        <v>0</v>
      </c>
      <c r="F4" s="1" t="str">
        <f>회계코드!$C8</f>
        <v>십일조헌금</v>
      </c>
      <c r="G4" s="1" t="str">
        <f>IFERROR(VLOOKUP(ROWS($G$2:G4),$E$2:$F$21,2,FALSE),"")</f>
        <v/>
      </c>
    </row>
    <row r="5" spans="1:9">
      <c r="A5" s="1">
        <f>IF(ISNUMBER(SEARCH(A$1,B5)),MAX($A$1:$A4)+1,0)</f>
        <v>4</v>
      </c>
      <c r="B5" s="1" t="str">
        <f>회계코드!$C9</f>
        <v>절기헌금</v>
      </c>
      <c r="C5" s="1" t="str">
        <f>IFERROR(VLOOKUP(ROWS($C$2:C5),$A$2:$B$21,2,FALSE),"")</f>
        <v>절기헌금</v>
      </c>
      <c r="E5" s="1">
        <f>IF(ISNUMBER(SEARCH(E$1,F5)),MAX($E$1:$E4)+1,0)</f>
        <v>0</v>
      </c>
      <c r="F5" s="1" t="str">
        <f>회계코드!$C9</f>
        <v>절기헌금</v>
      </c>
      <c r="G5" s="1" t="str">
        <f>IFERROR(VLOOKUP(ROWS($G$2:G5),$E$2:$F$21,2,FALSE),"")</f>
        <v/>
      </c>
    </row>
    <row r="6" spans="1:9">
      <c r="A6" s="1">
        <f>IF(ISNUMBER(SEARCH(A$1,B6)),MAX($A$1:$A5)+1,0)</f>
        <v>0</v>
      </c>
      <c r="B6" s="1">
        <f>회계코드!$C10</f>
        <v>0</v>
      </c>
      <c r="C6" s="1" t="str">
        <f>IFERROR(VLOOKUP(ROWS($C$2:C6),$A$2:$B$21,2,FALSE),"")</f>
        <v/>
      </c>
      <c r="E6" s="1">
        <f>IF(ISNUMBER(SEARCH(E$1,F6)),MAX($E$1:$E5)+1,0)</f>
        <v>0</v>
      </c>
      <c r="F6" s="1">
        <f>회계코드!$C10</f>
        <v>0</v>
      </c>
      <c r="G6" s="1" t="str">
        <f>IFERROR(VLOOKUP(ROWS($G$2:G6),$E$2:$F$21,2,FALSE),"")</f>
        <v/>
      </c>
    </row>
    <row r="7" spans="1:9">
      <c r="A7" s="1">
        <f>IF(ISNUMBER(SEARCH(A$1,B7)),MAX($A$1:$A6)+1,0)</f>
        <v>0</v>
      </c>
      <c r="B7" s="1">
        <f>회계코드!$C11</f>
        <v>0</v>
      </c>
      <c r="C7" s="1" t="str">
        <f>IFERROR(VLOOKUP(ROWS($C$2:C7),$A$2:$B$21,2,FALSE),"")</f>
        <v/>
      </c>
      <c r="E7" s="1">
        <f>IF(ISNUMBER(SEARCH(E$1,F7)),MAX($E$1:$E6)+1,0)</f>
        <v>0</v>
      </c>
      <c r="F7" s="1">
        <f>회계코드!$C11</f>
        <v>0</v>
      </c>
      <c r="G7" s="1" t="str">
        <f>IFERROR(VLOOKUP(ROWS($G$2:G7),$E$2:$F$21,2,FALSE),"")</f>
        <v/>
      </c>
    </row>
    <row r="8" spans="1:9">
      <c r="A8" s="1">
        <f>IF(ISNUMBER(SEARCH(A$1,B8)),MAX($A$1:$A7)+1,0)</f>
        <v>0</v>
      </c>
      <c r="B8" s="1">
        <f>회계코드!$C12</f>
        <v>0</v>
      </c>
      <c r="C8" s="1" t="str">
        <f>IFERROR(VLOOKUP(ROWS($C$2:C8),$A$2:$B$21,2,FALSE),"")</f>
        <v/>
      </c>
      <c r="E8" s="1">
        <f>IF(ISNUMBER(SEARCH(E$1,F8)),MAX($E$1:$E7)+1,0)</f>
        <v>0</v>
      </c>
      <c r="F8" s="1">
        <f>회계코드!$C12</f>
        <v>0</v>
      </c>
      <c r="G8" s="1" t="str">
        <f>IFERROR(VLOOKUP(ROWS($G$2:G8),$E$2:$F$21,2,FALSE),"")</f>
        <v/>
      </c>
    </row>
    <row r="9" spans="1:9">
      <c r="A9" s="1">
        <f>IF(ISNUMBER(SEARCH(A$1,B9)),MAX($A$1:$A8)+1,0)</f>
        <v>0</v>
      </c>
      <c r="B9" s="1">
        <f>회계코드!$C13</f>
        <v>0</v>
      </c>
      <c r="C9" s="1" t="str">
        <f>IFERROR(VLOOKUP(ROWS($C$2:C9),$A$2:$B$21,2,FALSE),"")</f>
        <v/>
      </c>
      <c r="E9" s="1">
        <f>IF(ISNUMBER(SEARCH(E$1,F9)),MAX($E$1:$E8)+1,0)</f>
        <v>0</v>
      </c>
      <c r="F9" s="1">
        <f>회계코드!$C13</f>
        <v>0</v>
      </c>
      <c r="G9" s="1" t="str">
        <f>IFERROR(VLOOKUP(ROWS($G$2:G9),$E$2:$F$21,2,FALSE),"")</f>
        <v/>
      </c>
    </row>
    <row r="10" spans="1:9">
      <c r="A10" s="1">
        <f>IF(ISNUMBER(SEARCH(A$1,B10)),MAX($A$1:$A9)+1,0)</f>
        <v>0</v>
      </c>
      <c r="B10" s="1">
        <f>회계코드!$C14</f>
        <v>0</v>
      </c>
      <c r="C10" s="1" t="str">
        <f>IFERROR(VLOOKUP(ROWS($C$2:C10),$A$2:$B$21,2,FALSE),"")</f>
        <v/>
      </c>
      <c r="E10" s="1">
        <f>IF(ISNUMBER(SEARCH(E$1,F10)),MAX($E$1:$E9)+1,0)</f>
        <v>0</v>
      </c>
      <c r="F10" s="1">
        <f>회계코드!$C14</f>
        <v>0</v>
      </c>
      <c r="G10" s="1" t="str">
        <f>IFERROR(VLOOKUP(ROWS($G$2:G10),$E$2:$F$21,2,FALSE),"")</f>
        <v/>
      </c>
    </row>
    <row r="11" spans="1:9">
      <c r="A11" s="1">
        <f>IF(ISNUMBER(SEARCH(A$1,B11)),MAX($A$1:$A10)+1,0)</f>
        <v>0</v>
      </c>
      <c r="B11" s="1">
        <f>회계코드!$C15</f>
        <v>0</v>
      </c>
      <c r="C11" s="1" t="str">
        <f>IFERROR(VLOOKUP(ROWS($C$2:C11),$A$2:$B$21,2,FALSE),"")</f>
        <v/>
      </c>
      <c r="E11" s="1">
        <f>IF(ISNUMBER(SEARCH(E$1,F11)),MAX($E$1:$E10)+1,0)</f>
        <v>0</v>
      </c>
      <c r="F11" s="1">
        <f>회계코드!$C15</f>
        <v>0</v>
      </c>
      <c r="G11" s="1" t="str">
        <f>IFERROR(VLOOKUP(ROWS($G$2:G11),$E$2:$F$21,2,FALSE),"")</f>
        <v/>
      </c>
    </row>
    <row r="12" spans="1:9">
      <c r="A12" s="1">
        <f>IF(ISNUMBER(SEARCH(A$1,B12)),MAX($A$1:$A11)+1,0)</f>
        <v>0</v>
      </c>
      <c r="B12" s="1">
        <f>회계코드!$C16</f>
        <v>0</v>
      </c>
      <c r="C12" s="1" t="str">
        <f>IFERROR(VLOOKUP(ROWS($C$2:C12),$A$2:$B$21,2,FALSE),"")</f>
        <v/>
      </c>
      <c r="E12" s="1">
        <f>IF(ISNUMBER(SEARCH(E$1,F12)),MAX($E$1:$E11)+1,0)</f>
        <v>0</v>
      </c>
      <c r="F12" s="1">
        <f>회계코드!$C16</f>
        <v>0</v>
      </c>
      <c r="G12" s="1" t="str">
        <f>IFERROR(VLOOKUP(ROWS($G$2:G12),$E$2:$F$21,2,FALSE),"")</f>
        <v/>
      </c>
    </row>
    <row r="13" spans="1:9">
      <c r="A13" s="1">
        <f>IF(ISNUMBER(SEARCH(A$1,B13)),MAX($A$1:$A12)+1,0)</f>
        <v>0</v>
      </c>
      <c r="B13" s="1">
        <f>회계코드!$C17</f>
        <v>0</v>
      </c>
      <c r="C13" s="1" t="str">
        <f>IFERROR(VLOOKUP(ROWS($C$2:C13),$A$2:$B$21,2,FALSE),"")</f>
        <v/>
      </c>
      <c r="E13" s="1">
        <f>IF(ISNUMBER(SEARCH(E$1,F13)),MAX($E$1:$E12)+1,0)</f>
        <v>0</v>
      </c>
      <c r="F13" s="1">
        <f>회계코드!$C17</f>
        <v>0</v>
      </c>
      <c r="G13" s="1" t="str">
        <f>IFERROR(VLOOKUP(ROWS($G$2:G13),$E$2:$F$21,2,FALSE),"")</f>
        <v/>
      </c>
    </row>
    <row r="14" spans="1:9">
      <c r="A14" s="1">
        <f>IF(ISNUMBER(SEARCH(A$1,B14)),MAX($A$1:$A13)+1,0)</f>
        <v>0</v>
      </c>
      <c r="B14" s="1">
        <f>회계코드!$C18</f>
        <v>0</v>
      </c>
      <c r="C14" s="1" t="str">
        <f>IFERROR(VLOOKUP(ROWS($C$2:C14),$A$2:$B$21,2,FALSE),"")</f>
        <v/>
      </c>
      <c r="E14" s="1">
        <f>IF(ISNUMBER(SEARCH(E$1,F14)),MAX($E$1:$E13)+1,0)</f>
        <v>0</v>
      </c>
      <c r="F14" s="1">
        <f>회계코드!$C18</f>
        <v>0</v>
      </c>
      <c r="G14" s="1" t="str">
        <f>IFERROR(VLOOKUP(ROWS($G$2:G14),$E$2:$F$21,2,FALSE),"")</f>
        <v/>
      </c>
    </row>
    <row r="15" spans="1:9">
      <c r="A15" s="1">
        <f>IF(ISNUMBER(SEARCH(A$1,B15)),MAX($A$1:$A14)+1,0)</f>
        <v>0</v>
      </c>
      <c r="B15" s="1">
        <f>회계코드!$C19</f>
        <v>0</v>
      </c>
      <c r="C15" s="1" t="str">
        <f>IFERROR(VLOOKUP(ROWS($C$2:C15),$A$2:$B$21,2,FALSE),"")</f>
        <v/>
      </c>
      <c r="E15" s="1">
        <f>IF(ISNUMBER(SEARCH(E$1,F15)),MAX($E$1:$E14)+1,0)</f>
        <v>0</v>
      </c>
      <c r="F15" s="1">
        <f>회계코드!$C19</f>
        <v>0</v>
      </c>
      <c r="G15" s="1" t="str">
        <f>IFERROR(VLOOKUP(ROWS($G$2:G15),$E$2:$F$21,2,FALSE),"")</f>
        <v/>
      </c>
    </row>
    <row r="16" spans="1:9">
      <c r="A16" s="1">
        <f>IF(ISNUMBER(SEARCH(A$1,B16)),MAX($A$1:$A15)+1,0)</f>
        <v>0</v>
      </c>
      <c r="B16" s="1">
        <f>회계코드!$C20</f>
        <v>0</v>
      </c>
      <c r="C16" s="1" t="str">
        <f>IFERROR(VLOOKUP(ROWS($C$2:C16),$A$2:$B$21,2,FALSE),"")</f>
        <v/>
      </c>
      <c r="E16" s="1">
        <f>IF(ISNUMBER(SEARCH(E$1,F16)),MAX($E$1:$E15)+1,0)</f>
        <v>0</v>
      </c>
      <c r="F16" s="1">
        <f>회계코드!$C20</f>
        <v>0</v>
      </c>
      <c r="G16" s="1" t="str">
        <f>IFERROR(VLOOKUP(ROWS($G$2:G16),$E$2:$F$21,2,FALSE),"")</f>
        <v/>
      </c>
    </row>
    <row r="17" spans="1:7">
      <c r="A17" s="1">
        <f>IF(ISNUMBER(SEARCH(A$1,B17)),MAX($A$1:$A16)+1,0)</f>
        <v>0</v>
      </c>
      <c r="B17" s="1">
        <f>회계코드!$C21</f>
        <v>0</v>
      </c>
      <c r="C17" s="1" t="str">
        <f>IFERROR(VLOOKUP(ROWS($C$2:C17),$A$2:$B$21,2,FALSE),"")</f>
        <v/>
      </c>
      <c r="E17" s="1">
        <f>IF(ISNUMBER(SEARCH(E$1,F17)),MAX($E$1:$E16)+1,0)</f>
        <v>0</v>
      </c>
      <c r="F17" s="1">
        <f>회계코드!$C21</f>
        <v>0</v>
      </c>
      <c r="G17" s="1" t="str">
        <f>IFERROR(VLOOKUP(ROWS($G$2:G17),$E$2:$F$21,2,FALSE),"")</f>
        <v/>
      </c>
    </row>
    <row r="18" spans="1:7">
      <c r="A18" s="1">
        <f>IF(ISNUMBER(SEARCH(A$1,B18)),MAX($A$1:$A17)+1,0)</f>
        <v>0</v>
      </c>
      <c r="B18" s="1">
        <f>회계코드!$C22</f>
        <v>0</v>
      </c>
      <c r="C18" s="1" t="str">
        <f>IFERROR(VLOOKUP(ROWS($C$2:C18),$A$2:$B$21,2,FALSE),"")</f>
        <v/>
      </c>
      <c r="E18" s="1">
        <f>IF(ISNUMBER(SEARCH(E$1,F18)),MAX($E$1:$E17)+1,0)</f>
        <v>0</v>
      </c>
      <c r="F18" s="1">
        <f>회계코드!$C22</f>
        <v>0</v>
      </c>
      <c r="G18" s="1" t="str">
        <f>IFERROR(VLOOKUP(ROWS($G$2:G18),$E$2:$F$21,2,FALSE),"")</f>
        <v/>
      </c>
    </row>
    <row r="19" spans="1:7">
      <c r="A19" s="1">
        <f>IF(ISNUMBER(SEARCH(A$1,B19)),MAX($A$1:$A18)+1,0)</f>
        <v>0</v>
      </c>
      <c r="B19" s="1">
        <f>회계코드!$C23</f>
        <v>0</v>
      </c>
      <c r="C19" s="1" t="str">
        <f>IFERROR(VLOOKUP(ROWS($C$2:C19),$A$2:$B$21,2,FALSE),"")</f>
        <v/>
      </c>
      <c r="E19" s="1">
        <f>IF(ISNUMBER(SEARCH(E$1,F19)),MAX($E$1:$E18)+1,0)</f>
        <v>0</v>
      </c>
      <c r="F19" s="1">
        <f>회계코드!$C23</f>
        <v>0</v>
      </c>
      <c r="G19" s="1" t="str">
        <f>IFERROR(VLOOKUP(ROWS($G$2:G19),$E$2:$F$21,2,FALSE),"")</f>
        <v/>
      </c>
    </row>
    <row r="20" spans="1:7">
      <c r="A20" s="1">
        <f>IF(ISNUMBER(SEARCH(A$1,B20)),MAX($A$1:$A19)+1,0)</f>
        <v>0</v>
      </c>
      <c r="B20" s="1">
        <f>회계코드!$C24</f>
        <v>0</v>
      </c>
      <c r="C20" s="1" t="str">
        <f>IFERROR(VLOOKUP(ROWS($C$2:C20),$A$2:$B$21,2,FALSE),"")</f>
        <v/>
      </c>
      <c r="E20" s="1">
        <f>IF(ISNUMBER(SEARCH(E$1,F20)),MAX($E$1:$E19)+1,0)</f>
        <v>0</v>
      </c>
      <c r="F20" s="1">
        <f>회계코드!$C24</f>
        <v>0</v>
      </c>
      <c r="G20" s="1" t="str">
        <f>IFERROR(VLOOKUP(ROWS($G$2:G20),$E$2:$F$21,2,FALSE),"")</f>
        <v/>
      </c>
    </row>
    <row r="21" spans="1:7">
      <c r="A21" s="1">
        <f>IF(ISNUMBER(SEARCH(A$1,B21)),MAX($A$1:$A20)+1,0)</f>
        <v>0</v>
      </c>
      <c r="B21" s="1">
        <f>회계코드!$C25</f>
        <v>0</v>
      </c>
      <c r="C21" s="1" t="str">
        <f>IFERROR(VLOOKUP(ROWS($C$2:C21),$A$2:$B$21,2,FALSE),"")</f>
        <v/>
      </c>
      <c r="E21" s="1">
        <f>IF(ISNUMBER(SEARCH(E$1,F21)),MAX($E$1:$E20)+1,0)</f>
        <v>0</v>
      </c>
      <c r="F21" s="1">
        <f>회계코드!$C25</f>
        <v>0</v>
      </c>
      <c r="G21" s="1" t="str">
        <f>IFERROR(VLOOKUP(ROWS($G$2:G21),$E$2:$F$21,2,FALSE),"")</f>
        <v/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O48"/>
  <sheetViews>
    <sheetView showGridLines="0" showRowColHeaders="0" zoomScale="85" zoomScaleNormal="85" workbookViewId="0">
      <selection activeCell="B4" sqref="B4"/>
    </sheetView>
  </sheetViews>
  <sheetFormatPr defaultColWidth="9" defaultRowHeight="24.95" customHeight="1"/>
  <cols>
    <col min="1" max="1" width="7.75" style="1" customWidth="1"/>
    <col min="2" max="2" width="9.125" style="1" customWidth="1"/>
    <col min="3" max="3" width="18" style="2" customWidth="1"/>
    <col min="4" max="4" width="9.125" style="2" customWidth="1"/>
    <col min="5" max="5" width="4.75" style="2" customWidth="1"/>
    <col min="6" max="6" width="15.125" style="1" customWidth="1"/>
    <col min="7" max="7" width="8.75" style="1" customWidth="1"/>
    <col min="8" max="8" width="19.75" style="1" customWidth="1"/>
    <col min="9" max="9" width="9" style="1"/>
    <col min="10" max="10" width="11.5" style="47" hidden="1" customWidth="1"/>
    <col min="11" max="11" width="13.125" style="47" hidden="1" customWidth="1"/>
    <col min="12" max="12" width="10" style="47" hidden="1" customWidth="1"/>
    <col min="13" max="14" width="9" style="1"/>
    <col min="15" max="15" width="10.875" style="1" bestFit="1" customWidth="1"/>
    <col min="16" max="16384" width="9" style="1"/>
  </cols>
  <sheetData>
    <row r="1" spans="1:12" ht="41.25" customHeight="1">
      <c r="A1" s="285" t="s">
        <v>0</v>
      </c>
      <c r="B1" s="286"/>
      <c r="C1" s="286"/>
      <c r="D1" s="286"/>
      <c r="E1" s="286"/>
      <c r="F1" s="286"/>
      <c r="G1" s="286"/>
      <c r="H1" s="286"/>
    </row>
    <row r="2" spans="1:12" ht="15.75" customHeight="1" thickBot="1">
      <c r="A2" s="345" t="str">
        <f>IF(K15&gt;33,"동일자에 지출항목이 33개를 초과할 수 없습니다",IF(L15&gt;21,"동일자에 입금항목이 21개를 초과할 수 없습니다.",""))</f>
        <v/>
      </c>
      <c r="B2" s="345"/>
      <c r="C2" s="345"/>
      <c r="D2" s="345"/>
      <c r="E2" s="345"/>
      <c r="F2" s="345"/>
      <c r="G2" s="345"/>
      <c r="H2" s="345"/>
    </row>
    <row r="3" spans="1:12" ht="24.95" customHeight="1">
      <c r="A3" s="166" t="s">
        <v>14</v>
      </c>
      <c r="B3" s="349">
        <v>45658</v>
      </c>
      <c r="C3" s="349"/>
      <c r="D3" s="349"/>
      <c r="E3" s="349"/>
      <c r="F3" s="337" t="s">
        <v>15</v>
      </c>
      <c r="G3" s="337"/>
      <c r="H3" s="167"/>
    </row>
    <row r="4" spans="1:12" ht="24.95" customHeight="1" thickBot="1">
      <c r="A4" s="168" t="s">
        <v>16</v>
      </c>
      <c r="B4" s="169"/>
      <c r="C4" s="170"/>
      <c r="D4" s="170" t="s">
        <v>17</v>
      </c>
      <c r="E4" s="336"/>
      <c r="F4" s="336"/>
      <c r="G4" s="169" t="s">
        <v>18</v>
      </c>
      <c r="H4" s="171"/>
    </row>
    <row r="5" spans="1:12" ht="24.95" customHeight="1" thickBot="1">
      <c r="A5" s="172" t="s">
        <v>19</v>
      </c>
      <c r="B5" s="173" t="s">
        <v>20</v>
      </c>
      <c r="C5" s="338" t="str">
        <f ca="1">NUMBERSTRING(H14,1) &amp; " 원정"</f>
        <v>영 원정</v>
      </c>
      <c r="D5" s="338"/>
      <c r="E5" s="338"/>
      <c r="F5" s="338"/>
      <c r="G5" s="339">
        <f ca="1">H14</f>
        <v>0</v>
      </c>
      <c r="H5" s="340"/>
    </row>
    <row r="6" spans="1:12" ht="24.95" customHeight="1">
      <c r="A6" s="333" t="s">
        <v>180</v>
      </c>
      <c r="B6" s="348" t="str">
        <f>IF(K16&lt;&gt;"",INDEX(회계장부!$B:$B,K16,1),"")</f>
        <v/>
      </c>
      <c r="C6" s="292"/>
      <c r="D6" s="346" t="str">
        <f>IF(K16&lt;&gt;"",INDEX(회계장부!$D:$D,K16,1),"")</f>
        <v/>
      </c>
      <c r="E6" s="347"/>
      <c r="F6" s="292" t="str">
        <f ca="1">IF(K25&lt;&gt;"",INDEX(회계장부!$B:$B,K25,1),"")</f>
        <v/>
      </c>
      <c r="G6" s="292"/>
      <c r="H6" s="227" t="str">
        <f ca="1">IF(K25&lt;&gt;"",INDEX(회계장부!$D:$D,K25,1),"")</f>
        <v/>
      </c>
    </row>
    <row r="7" spans="1:12" ht="24.95" customHeight="1">
      <c r="A7" s="332"/>
      <c r="B7" s="288" t="str">
        <f ca="1">IF(K17&lt;&gt;"",INDEX(회계장부!$B:$B,K17,1),"")</f>
        <v/>
      </c>
      <c r="C7" s="289"/>
      <c r="D7" s="294" t="str">
        <f ca="1">IF(K17&lt;&gt;"",INDEX(회계장부!$D:$D,K17,1),"")</f>
        <v/>
      </c>
      <c r="E7" s="294"/>
      <c r="F7" s="293" t="str">
        <f ca="1">IF(K26&lt;&gt;"",INDEX(회계장부!$B:$B,K26,1),"")</f>
        <v/>
      </c>
      <c r="G7" s="293"/>
      <c r="H7" s="208" t="str">
        <f ca="1">IF(K26&lt;&gt;"",INDEX(회계장부!$D:$D,K26,1),"")</f>
        <v/>
      </c>
    </row>
    <row r="8" spans="1:12" ht="24.95" customHeight="1">
      <c r="A8" s="332"/>
      <c r="B8" s="288" t="str">
        <f ca="1">IF(K18&lt;&gt;"",INDEX(회계장부!$B:$B,K18,1),"")</f>
        <v/>
      </c>
      <c r="C8" s="289"/>
      <c r="D8" s="294" t="str">
        <f ca="1">IF(K18&lt;&gt;"",INDEX(회계장부!$D:$D,K18,1),"")</f>
        <v/>
      </c>
      <c r="E8" s="294"/>
      <c r="F8" s="293" t="str">
        <f ca="1">IF(K27&lt;&gt;"",INDEX(회계장부!$B:$B,K27,1),"")</f>
        <v/>
      </c>
      <c r="G8" s="293"/>
      <c r="H8" s="208" t="str">
        <f ca="1">IF(K27&lt;&gt;"",INDEX(회계장부!$D:$D,K27,1),"")</f>
        <v/>
      </c>
    </row>
    <row r="9" spans="1:12" ht="24.95" customHeight="1">
      <c r="A9" s="332"/>
      <c r="B9" s="288" t="str">
        <f ca="1">IF(K19&lt;&gt;"",INDEX(회계장부!$B:$B,K19,1),"")</f>
        <v/>
      </c>
      <c r="C9" s="289"/>
      <c r="D9" s="294" t="str">
        <f ca="1">IF(K19&lt;&gt;"",INDEX(회계장부!$D:$D,K19,1),"")</f>
        <v/>
      </c>
      <c r="E9" s="294"/>
      <c r="F9" s="293" t="str">
        <f ca="1">IF(K28&lt;&gt;"",INDEX(회계장부!$B:$B,K28,1),"")</f>
        <v/>
      </c>
      <c r="G9" s="293"/>
      <c r="H9" s="208" t="str">
        <f ca="1">IF(K28&lt;&gt;"",INDEX(회계장부!$D:$D,K28,1),"")</f>
        <v/>
      </c>
    </row>
    <row r="10" spans="1:12" ht="24.95" customHeight="1">
      <c r="A10" s="332"/>
      <c r="B10" s="288" t="str">
        <f ca="1">IF(K20&lt;&gt;"",INDEX(회계장부!$B:$B,K20,1),"")</f>
        <v/>
      </c>
      <c r="C10" s="289"/>
      <c r="D10" s="294" t="str">
        <f ca="1">IF(K20&lt;&gt;"",INDEX(회계장부!$D:$D,K20,1),"")</f>
        <v/>
      </c>
      <c r="E10" s="294"/>
      <c r="F10" s="293" t="str">
        <f ca="1">IF(K29&lt;&gt;"",INDEX(회계장부!$B:$B,K29,1),"")</f>
        <v/>
      </c>
      <c r="G10" s="293"/>
      <c r="H10" s="208" t="str">
        <f ca="1">IF(K29&lt;&gt;"",INDEX(회계장부!$D:$D,K29,1),"")</f>
        <v/>
      </c>
    </row>
    <row r="11" spans="1:12" ht="24.95" customHeight="1">
      <c r="A11" s="332"/>
      <c r="B11" s="288" t="str">
        <f ca="1">IF(K21&lt;&gt;"",INDEX(회계장부!$B:$B,K21,1),"")</f>
        <v/>
      </c>
      <c r="C11" s="289"/>
      <c r="D11" s="294" t="str">
        <f ca="1">IF(K21&lt;&gt;"",INDEX(회계장부!$D:$D,K21,1),"")</f>
        <v/>
      </c>
      <c r="E11" s="294"/>
      <c r="F11" s="293" t="str">
        <f ca="1">IF(K30&lt;&gt;"",INDEX(회계장부!$B:$B,K30,1),"")</f>
        <v/>
      </c>
      <c r="G11" s="293"/>
      <c r="H11" s="208" t="str">
        <f ca="1">IF(K30&lt;&gt;"",INDEX(회계장부!$D:$D,K30,1),"")</f>
        <v/>
      </c>
    </row>
    <row r="12" spans="1:12" ht="24.95" customHeight="1">
      <c r="A12" s="332"/>
      <c r="B12" s="288" t="str">
        <f ca="1">IF(K22&lt;&gt;"",INDEX(회계장부!$B:$B,K22,1),"")</f>
        <v/>
      </c>
      <c r="C12" s="289"/>
      <c r="D12" s="294" t="str">
        <f ca="1">IF(K22&lt;&gt;"",INDEX(회계장부!$D:$D,K22,1),"")</f>
        <v/>
      </c>
      <c r="E12" s="294"/>
      <c r="F12" s="293" t="str">
        <f ca="1">IF(K31&lt;&gt;"",INDEX(회계장부!$B:$B,K31,1),"")</f>
        <v/>
      </c>
      <c r="G12" s="293"/>
      <c r="H12" s="208" t="str">
        <f ca="1">IF(K31&lt;&gt;"",INDEX(회계장부!$D:$D,K31,1),"")</f>
        <v/>
      </c>
      <c r="L12" s="48"/>
    </row>
    <row r="13" spans="1:12" ht="24.95" customHeight="1" thickBot="1">
      <c r="A13" s="332"/>
      <c r="B13" s="288" t="str">
        <f ca="1">IF(K23&lt;&gt;"",INDEX(회계장부!$B:$B,K23,1),"")</f>
        <v/>
      </c>
      <c r="C13" s="289"/>
      <c r="D13" s="294" t="str">
        <f ca="1">IF(K23&lt;&gt;"",INDEX(회계장부!$D:$D,K23,1),"")</f>
        <v/>
      </c>
      <c r="E13" s="294"/>
      <c r="F13" s="344" t="str">
        <f ca="1">IF(K15&gt;17,"&lt;&lt; 다음면에 계속 &gt;&gt;",IF(K32&lt;&gt;"",INDEX(회계장부!$B:$B,K32,1),""))</f>
        <v/>
      </c>
      <c r="G13" s="344"/>
      <c r="H13" s="209" t="str">
        <f ca="1">IF(K15&gt;17,"",IF(K32&lt;&gt;"",INDEX(회계장부!$D:$D,K32,1),""))</f>
        <v/>
      </c>
      <c r="J13" s="49">
        <f>COUNTA(회계장부!$A:$A)</f>
        <v>2</v>
      </c>
      <c r="K13" s="49"/>
      <c r="L13" s="50"/>
    </row>
    <row r="14" spans="1:12" ht="24.95" customHeight="1" thickBot="1">
      <c r="A14" s="332"/>
      <c r="B14" s="290" t="str">
        <f ca="1">IF(K24&lt;&gt;"",INDEX(회계장부!$B:$B,K24,1),"")</f>
        <v/>
      </c>
      <c r="C14" s="291"/>
      <c r="D14" s="316" t="str">
        <f ca="1">IF(K24&lt;&gt;"",INDEX(회계장부!$D:$D,K24,1),"")</f>
        <v/>
      </c>
      <c r="E14" s="317"/>
      <c r="F14" s="313" t="s">
        <v>89</v>
      </c>
      <c r="G14" s="314"/>
      <c r="H14" s="174">
        <f ca="1">IF(A2="",IF(K15&gt;17,SUM(D6:E14,H6:H12,'결의서(추가)'!D6:E14,'결의서(추가)'!H6:H13),SUM('결의서(기본)'!D6:E14,'결의서(기본)'!H6:H13)),"에러입니다")</f>
        <v>0</v>
      </c>
      <c r="J14" s="49"/>
      <c r="K14" s="51" t="s">
        <v>47</v>
      </c>
      <c r="L14" s="52" t="s">
        <v>87</v>
      </c>
    </row>
    <row r="15" spans="1:12" ht="24.95" customHeight="1" thickTop="1" thickBot="1">
      <c r="A15" s="332" t="s">
        <v>22</v>
      </c>
      <c r="B15" s="309" t="str">
        <f>헌금회비구분</f>
        <v>헌금/회비</v>
      </c>
      <c r="C15" s="309"/>
      <c r="D15" s="328" t="s">
        <v>39</v>
      </c>
      <c r="E15" s="328"/>
      <c r="F15" s="329"/>
      <c r="G15" s="341" t="s">
        <v>24</v>
      </c>
      <c r="H15" s="342"/>
      <c r="J15" s="55" t="s">
        <v>88</v>
      </c>
      <c r="K15" s="53">
        <f>COUNTIFS(회계장부!$A:$A,기준일자,회계장부!$G:$G,K$14)</f>
        <v>0</v>
      </c>
      <c r="L15" s="54">
        <f>COUNTIFS(회계장부!$A:$A,기준일자,회계장부!$G:$G,L$14)</f>
        <v>1</v>
      </c>
    </row>
    <row r="16" spans="1:12" ht="24.95" customHeight="1">
      <c r="A16" s="332"/>
      <c r="B16" s="175" t="s">
        <v>25</v>
      </c>
      <c r="C16" s="176">
        <f>SUMIFS(회계장부!C:C,회계장부!L:L,헌금회비구분,회계장부!A:A,기준일자)</f>
        <v>0</v>
      </c>
      <c r="D16" s="175" t="s">
        <v>25</v>
      </c>
      <c r="E16" s="343">
        <f>SUMIFS(회계장부!C:C,회계장부!L:L,"교회보조금",회계장부!A:A,기준일자)</f>
        <v>0</v>
      </c>
      <c r="F16" s="343"/>
      <c r="G16" s="175" t="s">
        <v>25</v>
      </c>
      <c r="H16" s="177">
        <f>SUMIFS(회계장부!C:C,회계장부!L:L,"기타",회계장부!A:A,기준일자)</f>
        <v>100000</v>
      </c>
      <c r="J16" s="55">
        <v>1</v>
      </c>
      <c r="K16" s="56" t="str">
        <f t="array" ref="K16">IF($J16&lt;=K$15,MATCH(1,(회계장부!$A:$A=기준일자)*(회계장부!$G:$G=K$14),0),"")</f>
        <v/>
      </c>
      <c r="L16" s="56">
        <f t="array" ref="L16">IF($J16&lt;=L$15,MATCH(1,(회계장부!$A:$A=기준일자)*(회계장부!$G:$G=L$14),0),"")</f>
        <v>2</v>
      </c>
    </row>
    <row r="17" spans="1:15" ht="24.95" customHeight="1">
      <c r="A17" s="332"/>
      <c r="B17" s="175" t="s">
        <v>26</v>
      </c>
      <c r="C17" s="176">
        <f>SUMIFS(회계장부!C:C,회계장부!L:L,헌금회비구분,회계장부!A:A,"&lt;="&amp;기준일자)</f>
        <v>0</v>
      </c>
      <c r="D17" s="175" t="s">
        <v>26</v>
      </c>
      <c r="E17" s="343">
        <f>SUMIFS(회계장부!C:C,회계장부!L:L,"교회보조금",회계장부!A:A,"&lt;="&amp;기준일자)</f>
        <v>0</v>
      </c>
      <c r="F17" s="343"/>
      <c r="G17" s="175" t="s">
        <v>26</v>
      </c>
      <c r="H17" s="177">
        <f>SUMIFS(회계장부!C:C,회계장부!L:L,"기타",회계장부!A:A,"&lt;="&amp;기준일자)</f>
        <v>100000</v>
      </c>
      <c r="J17" s="55">
        <v>2</v>
      </c>
      <c r="K17" s="57" t="str" cm="1">
        <f t="array" aca="1" ref="K17" ca="1">IF($J17&lt;=K$15,MATCH(1,(OFFSET(회계장부!$A$1,K16,,$J$13-K16+1,)=기준일자)*(OFFSET(회계장부!$G$1,K16,,$J$13-K16+1,)=K$14),0)+K16,"")</f>
        <v/>
      </c>
      <c r="L17" s="57" t="str">
        <f t="array" aca="1" ref="L17" ca="1">IF($J17&lt;=L$15,MATCH(1,(OFFSET(회계장부!$A$1,L16,,$J$13-L16+1,)=기준일자)*(OFFSET(회계장부!$G$1,L16,,$J$13-L16+1,)=L$14),0)+L16,"")</f>
        <v/>
      </c>
      <c r="O17" s="3"/>
    </row>
    <row r="18" spans="1:15" ht="24.95" customHeight="1">
      <c r="A18" s="332" t="s">
        <v>27</v>
      </c>
      <c r="B18" s="175" t="s">
        <v>25</v>
      </c>
      <c r="C18" s="176">
        <f>SUMIFS(회계장부!D:D,회계장부!G:G,"지출항목",회계장부!A:A,기준일자)</f>
        <v>0</v>
      </c>
      <c r="D18" s="178" t="s">
        <v>28</v>
      </c>
      <c r="E18" s="330">
        <f>C17+E17+H17</f>
        <v>100000</v>
      </c>
      <c r="F18" s="331"/>
      <c r="G18" s="309" t="s">
        <v>29</v>
      </c>
      <c r="H18" s="310"/>
      <c r="J18" s="55">
        <v>3</v>
      </c>
      <c r="K18" s="57" t="str">
        <f t="array" aca="1" ref="K18" ca="1">IF($J18&lt;=K$15,MATCH(1,(OFFSET(회계장부!$A$1,K17,,$J$13-K17+1,)=기준일자)*(OFFSET(회계장부!$G$1,K17,,$J$13-K17+1,)=K$14),0)+K17,"")</f>
        <v/>
      </c>
      <c r="L18" s="57" t="str">
        <f t="array" aca="1" ref="L18" ca="1">IF($J18&lt;=L$15,MATCH(1,(OFFSET(회계장부!$A$1,L17,,$J$13-L17+1,)=기준일자)*(OFFSET(회계장부!$G$1,L17,,$J$13-L17+1,)=L$14),0)+L17,"")</f>
        <v/>
      </c>
    </row>
    <row r="19" spans="1:15" ht="24.95" customHeight="1">
      <c r="A19" s="332"/>
      <c r="B19" s="175" t="s">
        <v>26</v>
      </c>
      <c r="C19" s="176">
        <f>SUMIFS(회계장부!D:D,회계장부!G:G,"지출항목",회계장부!A:A,"&lt;="&amp;기준일자)</f>
        <v>0</v>
      </c>
      <c r="D19" s="178" t="s">
        <v>30</v>
      </c>
      <c r="E19" s="330">
        <f>C17+E17+H17-C19</f>
        <v>100000</v>
      </c>
      <c r="F19" s="331"/>
      <c r="G19" s="326" t="s">
        <v>31</v>
      </c>
      <c r="H19" s="327"/>
      <c r="J19" s="55">
        <v>4</v>
      </c>
      <c r="K19" s="57" t="str">
        <f t="array" aca="1" ref="K19" ca="1">IF($J19&lt;=K$15,MATCH(1,(OFFSET(회계장부!$A$1,K18,,$J$13-K18+1,)=기준일자)*(OFFSET(회계장부!$G$1,K18,,$J$13-K18+1,)=K$14),0)+K18,"")</f>
        <v/>
      </c>
      <c r="L19" s="57" t="str">
        <f t="array" aca="1" ref="L19" ca="1">IF($J19&lt;=L$15,MATCH(1,(OFFSET(회계장부!$A$1,L18,,$J$13-L18+1,)=기준일자)*(OFFSET(회계장부!$G$1,L18,,$J$13-L18+1,)=L$14),0)+L18,"")</f>
        <v/>
      </c>
    </row>
    <row r="20" spans="1:15" ht="24.95" customHeight="1">
      <c r="A20" s="333" t="s">
        <v>181</v>
      </c>
      <c r="B20" s="335" t="str">
        <f>IF(L16&lt;&gt;"",INDEX(회계장부!$B:$B,L16,1),"")</f>
        <v>전년도 이월금</v>
      </c>
      <c r="C20" s="322"/>
      <c r="D20" s="318">
        <f>IF(L16&lt;&gt;"",INDEX(회계장부!$C:$C,L16,1),"")</f>
        <v>100000</v>
      </c>
      <c r="E20" s="319"/>
      <c r="F20" s="322" t="str">
        <f ca="1">IF(L22&lt;&gt;"",INDEX(회계장부!$B:$B,L22,1),"")</f>
        <v/>
      </c>
      <c r="G20" s="322"/>
      <c r="H20" s="207" t="str">
        <f ca="1">IF(L22&lt;&gt;"",INDEX(회계장부!$C:$C,L22,1),"")</f>
        <v/>
      </c>
      <c r="J20" s="55">
        <v>5</v>
      </c>
      <c r="K20" s="57" t="str">
        <f t="array" aca="1" ref="K20" ca="1">IF($J20&lt;=K$15,MATCH(1,(OFFSET(회계장부!$A$1,K19,,$J$13-K19+1,)=기준일자)*(OFFSET(회계장부!$G$1,K19,,$J$13-K19+1,)=K$14),0)+K19,"")</f>
        <v/>
      </c>
      <c r="L20" s="57" t="str">
        <f t="array" aca="1" ref="L20" ca="1">IF($J20&lt;=L$15,MATCH(1,(OFFSET(회계장부!$A$1,L19,,$J$13-L19+1,)=기준일자)*(OFFSET(회계장부!$G$1,L19,,$J$13-L19+1,)=L$14),0)+L19,"")</f>
        <v/>
      </c>
      <c r="N20" s="59"/>
    </row>
    <row r="21" spans="1:15" ht="24.95" customHeight="1">
      <c r="A21" s="332"/>
      <c r="B21" s="315" t="str">
        <f ca="1">IF(L17&lt;&gt;"",INDEX(회계장부!$B:$B,L17,1),"")</f>
        <v/>
      </c>
      <c r="C21" s="293"/>
      <c r="D21" s="320" t="str">
        <f ca="1">IF(L17&lt;&gt;"",INDEX(회계장부!$C:$C,L17,1),"")</f>
        <v/>
      </c>
      <c r="E21" s="321"/>
      <c r="F21" s="323" t="str">
        <f ca="1">IF(L23&lt;&gt;"",INDEX(회계장부!$B:$B,L23,1),"")</f>
        <v/>
      </c>
      <c r="G21" s="289"/>
      <c r="H21" s="208" t="str">
        <f ca="1">IF(L23&lt;&gt;"",INDEX(회계장부!$C:$C,L23,1),"")</f>
        <v/>
      </c>
      <c r="J21" s="55">
        <v>6</v>
      </c>
      <c r="K21" s="57" t="str">
        <f t="array" aca="1" ref="K21" ca="1">IF($J21&lt;=K$15,MATCH(1,(OFFSET(회계장부!$A$1,K20,,$J$13-K20+1,)=기준일자)*(OFFSET(회계장부!$G$1,K20,,$J$13-K20+1,)=K$14),0)+K20,"")</f>
        <v/>
      </c>
      <c r="L21" s="57" t="str">
        <f t="array" aca="1" ref="L21" ca="1">IF($J21&lt;=L$15,MATCH(1,(OFFSET(회계장부!$A$1,L20,,$J$13-L20+1,)=기준일자)*(OFFSET(회계장부!$G$1,L20,,$J$13-L20+1,)=L$14),0)+L20,"")</f>
        <v/>
      </c>
    </row>
    <row r="22" spans="1:15" ht="24.95" customHeight="1">
      <c r="A22" s="332"/>
      <c r="B22" s="315" t="str">
        <f ca="1">IF(L18&lt;&gt;"",INDEX(회계장부!$B:$B,L18,1),"")</f>
        <v/>
      </c>
      <c r="C22" s="293"/>
      <c r="D22" s="320" t="str">
        <f ca="1">IF(L18&lt;&gt;"",INDEX(회계장부!$C:$C,L18,1),"")</f>
        <v/>
      </c>
      <c r="E22" s="321"/>
      <c r="F22" s="323" t="str">
        <f ca="1">IF(L24&lt;&gt;"",INDEX(회계장부!$B:$B,L24,1),"")</f>
        <v/>
      </c>
      <c r="G22" s="289"/>
      <c r="H22" s="208" t="str">
        <f ca="1">IF(L24&lt;&gt;"",INDEX(회계장부!$C:$C,L24,1),"")</f>
        <v/>
      </c>
      <c r="J22" s="55">
        <v>7</v>
      </c>
      <c r="K22" s="57" t="str">
        <f t="array" aca="1" ref="K22" ca="1">IF($J22&lt;=K$15,MATCH(1,(OFFSET(회계장부!$A$1,K21,,$J$13-K21+1,)=기준일자)*(OFFSET(회계장부!$G$1,K21,,$J$13-K21+1,)=K$14),0)+K21,"")</f>
        <v/>
      </c>
      <c r="L22" s="57" t="str">
        <f t="array" aca="1" ref="L22" ca="1">IF($J22&lt;=L$15,MATCH(1,(OFFSET(회계장부!$A$1,L21,,$J$13-L21+1,)=기준일자)*(OFFSET(회계장부!$G$1,L21,,$J$13-L21+1,)=L$14),0)+L21,"")</f>
        <v/>
      </c>
    </row>
    <row r="23" spans="1:15" ht="24.95" customHeight="1">
      <c r="A23" s="332"/>
      <c r="B23" s="315" t="str">
        <f ca="1">IF(L19&lt;&gt;"",INDEX(회계장부!$B:$B,L19,1),"")</f>
        <v/>
      </c>
      <c r="C23" s="293"/>
      <c r="D23" s="320" t="str">
        <f ca="1">IF(L19&lt;&gt;"",INDEX(회계장부!$C:$C,L19,1),"")</f>
        <v/>
      </c>
      <c r="E23" s="321"/>
      <c r="F23" s="323" t="str">
        <f ca="1">IF(L25&lt;&gt;"",INDEX(회계장부!$B:$B,L25,1),"")</f>
        <v/>
      </c>
      <c r="G23" s="289"/>
      <c r="H23" s="208" t="str">
        <f ca="1">IF(L25&lt;&gt;"",INDEX(회계장부!$C:$C,L25,1),"")</f>
        <v/>
      </c>
      <c r="J23" s="55">
        <v>8</v>
      </c>
      <c r="K23" s="57" t="str">
        <f t="array" aca="1" ref="K23" ca="1">IF($J23&lt;=K$15,MATCH(1,(OFFSET(회계장부!$A$1,K22,,$J$13-K22+1,)=기준일자)*(OFFSET(회계장부!$G$1,K22,,$J$13-K22+1,)=K$14),0)+K22,"")</f>
        <v/>
      </c>
      <c r="L23" s="57" t="str">
        <f t="array" aca="1" ref="L23" ca="1">IF($J23&lt;=L$15,MATCH(1,(OFFSET(회계장부!$A$1,L22,,$J$13-L22+1,)=기준일자)*(OFFSET(회계장부!$G$1,L22,,$J$13-L22+1,)=L$14),0)+L22,"")</f>
        <v/>
      </c>
    </row>
    <row r="24" spans="1:15" ht="24.95" customHeight="1" thickBot="1">
      <c r="A24" s="332"/>
      <c r="B24" s="315" t="str">
        <f ca="1">IF(L20&lt;&gt;"",INDEX(회계장부!$B:$B,L20,1),"")</f>
        <v/>
      </c>
      <c r="C24" s="293"/>
      <c r="D24" s="320" t="str">
        <f ca="1">IF(L20&lt;&gt;"",INDEX(회계장부!$C:$C,L20,1),"")</f>
        <v/>
      </c>
      <c r="E24" s="321"/>
      <c r="F24" s="324" t="str">
        <f ca="1">IF(L15&gt;11,"&lt;&lt; 다음면에 계속 &gt;&gt;",IF(L26&lt;&gt;"",INDEX(회계장부!$B:$B,L26,1),""))</f>
        <v/>
      </c>
      <c r="G24" s="325"/>
      <c r="H24" s="209" t="str">
        <f ca="1">IF(L15&gt;11,"",IF(L26&lt;&gt;"",INDEX(회계장부!$C:$C,L26,1),""))</f>
        <v/>
      </c>
      <c r="J24" s="55">
        <v>9</v>
      </c>
      <c r="K24" s="57" t="str">
        <f t="array" aca="1" ref="K24" ca="1">IF($J24&lt;=K$15,MATCH(1,(OFFSET(회계장부!$A$1,K23,,$J$13-K23+1,)=기준일자)*(OFFSET(회계장부!$G$1,K23,,$J$13-K23+1,)=K$14),0)+K23,"")</f>
        <v/>
      </c>
      <c r="L24" s="57" t="str">
        <f t="array" aca="1" ref="L24" ca="1">IF($J24&lt;=L$15,MATCH(1,(OFFSET(회계장부!$A$1,L23,,$J$13-L23+1,)=기준일자)*(OFFSET(회계장부!$G$1,L23,,$J$13-L23+1,)=L$14),0)+L23,"")</f>
        <v/>
      </c>
    </row>
    <row r="25" spans="1:15" ht="24.95" customHeight="1" thickBot="1">
      <c r="A25" s="332"/>
      <c r="B25" s="290" t="str">
        <f ca="1">IF(L21&lt;&gt;"",INDEX(회계장부!$B:$B,L21,1),"")</f>
        <v/>
      </c>
      <c r="C25" s="291"/>
      <c r="D25" s="316" t="str">
        <f ca="1">IF(L21&lt;&gt;"",INDEX(회계장부!$C:$C,L21,1),"")</f>
        <v/>
      </c>
      <c r="E25" s="317"/>
      <c r="F25" s="313" t="s">
        <v>90</v>
      </c>
      <c r="G25" s="314"/>
      <c r="H25" s="174">
        <f ca="1">IF(A2="",IF(L15&gt;11,SUM(D20:E25,H20:H23,'결의서(추가)'!D20:E25,'결의서(추가)'!H20:H24),SUM(D20:E25,H20:H24)),"에러입니다")</f>
        <v>100000</v>
      </c>
      <c r="J25" s="55">
        <v>10</v>
      </c>
      <c r="K25" s="57" t="str">
        <f t="array" aca="1" ref="K25" ca="1">IF($J25&lt;=K$15,MATCH(1,(OFFSET(회계장부!$A$1,K24,,$J$13-K24+1,)=기준일자)*(OFFSET(회계장부!$G$1,K24,,$J$13-K24+1,)=K$14),0)+K24,"")</f>
        <v/>
      </c>
      <c r="L25" s="58" t="str">
        <f t="array" aca="1" ref="L25" ca="1">IF($J25&lt;=L$15,MATCH(1,(OFFSET(회계장부!$A$1,L24,,$J$13-L24+1,)=기준일자)*(OFFSET(회계장부!$G$1,L24,,$J$13-L24+1,)=L$14),0)+L24,"")</f>
        <v/>
      </c>
    </row>
    <row r="26" spans="1:15" ht="24.95" customHeight="1" thickBot="1">
      <c r="A26" s="332" t="s">
        <v>32</v>
      </c>
      <c r="B26" s="309" t="str">
        <f>결재란1</f>
        <v>회계</v>
      </c>
      <c r="C26" s="309"/>
      <c r="D26" s="295" t="str">
        <f>결재란2</f>
        <v>총무</v>
      </c>
      <c r="E26" s="295"/>
      <c r="F26" s="296"/>
      <c r="G26" s="297" t="str">
        <f>결재란3</f>
        <v>부장</v>
      </c>
      <c r="H26" s="298"/>
      <c r="J26" s="55">
        <v>11</v>
      </c>
      <c r="K26" s="60" t="str">
        <f t="array" aca="1" ref="K26" ca="1">IF($J26&lt;=K$15,MATCH(1,(OFFSET(회계장부!$A$1,K25,,$J$13-K25+1,)=기준일자)*(OFFSET(회계장부!$G$1,K25,,$J$13-K25+1,)=K$14),0)+K25,"")</f>
        <v/>
      </c>
      <c r="L26" s="68" t="str">
        <f t="array" aca="1" ref="L26" ca="1">IF($J26&lt;=L$15,MATCH(1,(OFFSET(회계장부!$A$1,L25,,$J$13-L25+1,)=기준일자)*(OFFSET(회계장부!$G$1,L25,,$J$13-L25+1,)=L$14),0)+L25,"")</f>
        <v/>
      </c>
    </row>
    <row r="27" spans="1:15" ht="24.95" customHeight="1" thickBot="1">
      <c r="A27" s="332"/>
      <c r="B27" s="299"/>
      <c r="C27" s="300"/>
      <c r="D27" s="303"/>
      <c r="E27" s="304"/>
      <c r="F27" s="305"/>
      <c r="G27" s="309"/>
      <c r="H27" s="310"/>
      <c r="J27" s="55">
        <v>12</v>
      </c>
      <c r="K27" s="60" t="str">
        <f t="array" aca="1" ref="K27" ca="1">IF($J27&lt;=K$15,MATCH(1,(OFFSET(회계장부!$A$1,K26,,$J$13-K26+1,)=기준일자)*(OFFSET(회계장부!$G$1,K26,,$J$13-K26+1,)=K$14),0)+K26,"")</f>
        <v/>
      </c>
      <c r="L27" s="68" t="str">
        <f t="array" aca="1" ref="L27" ca="1">IF($J27&lt;=L$15,MATCH(1,(OFFSET(회계장부!$A$1,L26,,$J$13-L26+1,)=기준일자)*(OFFSET(회계장부!$G$1,L26,,$J$13-L26+1,)=L$14),0)+L26,"")</f>
        <v/>
      </c>
    </row>
    <row r="28" spans="1:15" ht="24.95" customHeight="1" thickBot="1">
      <c r="A28" s="334"/>
      <c r="B28" s="301"/>
      <c r="C28" s="302"/>
      <c r="D28" s="306"/>
      <c r="E28" s="307"/>
      <c r="F28" s="308"/>
      <c r="G28" s="311"/>
      <c r="H28" s="312"/>
      <c r="J28" s="55">
        <v>13</v>
      </c>
      <c r="K28" s="60" t="str">
        <f t="array" aca="1" ref="K28" ca="1">IF($J28&lt;=K$15,MATCH(1,(OFFSET(회계장부!$A$1,K27,,$J$13-K27+1,)=기준일자)*(OFFSET(회계장부!$G$1,K27,,$J$13-K27+1,)=K$14),0)+K27,"")</f>
        <v/>
      </c>
      <c r="L28" s="68" t="str">
        <f t="array" aca="1" ref="L28" ca="1">IF($J28&lt;=L$15,MATCH(1,(OFFSET(회계장부!$A$1,L27,,$J$13-L27+1,)=기준일자)*(OFFSET(회계장부!$G$1,L27,,$J$13-L27+1,)=L$14),0)+L27,"")</f>
        <v/>
      </c>
    </row>
    <row r="29" spans="1:15" ht="24.95" customHeight="1" thickBot="1">
      <c r="A29" s="287" t="s">
        <v>33</v>
      </c>
      <c r="B29" s="287"/>
      <c r="C29" s="287"/>
      <c r="D29" s="287"/>
      <c r="E29" s="287"/>
      <c r="F29" s="287"/>
      <c r="G29" s="287"/>
      <c r="H29" s="287"/>
      <c r="J29" s="55">
        <v>14</v>
      </c>
      <c r="K29" s="60" t="str">
        <f t="array" aca="1" ref="K29" ca="1">IF($J29&lt;=K$15,MATCH(1,(OFFSET(회계장부!$A$1,K28,,$J$13-K28+1,)=기준일자)*(OFFSET(회계장부!$G$1,K28,,$J$13-K28+1,)=K$14),0)+K28,"")</f>
        <v/>
      </c>
      <c r="L29" s="68" t="str">
        <f t="array" aca="1" ref="L29" ca="1">IF($J29&lt;=L$15,MATCH(1,(OFFSET(회계장부!$A$1,L28,,$J$13-L28+1,)=기준일자)*(OFFSET(회계장부!$G$1,L28,,$J$13-L28+1,)=L$14),0)+L28,"")</f>
        <v/>
      </c>
    </row>
    <row r="30" spans="1:15" ht="24.95" customHeight="1" thickBot="1">
      <c r="J30" s="55">
        <v>15</v>
      </c>
      <c r="K30" s="60" t="str">
        <f t="array" aca="1" ref="K30" ca="1">IF($J30&lt;=K$15,MATCH(1,(OFFSET(회계장부!$A$1,K29,,$J$13-K29+1,)=기준일자)*(OFFSET(회계장부!$G$1,K29,,$J$13-K29+1,)=K$14),0)+K29,"")</f>
        <v/>
      </c>
      <c r="L30" s="68" t="str">
        <f t="array" aca="1" ref="L30" ca="1">IF($J30&lt;=L$15,MATCH(1,(OFFSET(회계장부!$A$1,L29,,$J$13-L29+1,)=기준일자)*(OFFSET(회계장부!$G$1,L29,,$J$13-L29+1,)=L$14),0)+L29,"")</f>
        <v/>
      </c>
    </row>
    <row r="31" spans="1:15" ht="24.95" customHeight="1" thickBot="1">
      <c r="J31" s="55">
        <v>16</v>
      </c>
      <c r="K31" s="61" t="str">
        <f t="array" aca="1" ref="K31" ca="1">IF($J31&lt;=K$15,MATCH(1,(OFFSET(회계장부!$A$1,K30,,$J$13-K30+1,)=기준일자)*(OFFSET(회계장부!$G$1,K30,,$J$13-K30+1,)=K$14),0)+K30,"")</f>
        <v/>
      </c>
      <c r="L31" s="68" t="str">
        <f t="array" aca="1" ref="L31" ca="1">IF($J31&lt;=L$15,MATCH(1,(OFFSET(회계장부!$A$1,L30,,$J$13-L30+1,)=기준일자)*(OFFSET(회계장부!$G$1,L30,,$J$13-L30+1,)=L$14),0)+L30,"")</f>
        <v/>
      </c>
    </row>
    <row r="32" spans="1:15" ht="24.95" customHeight="1" thickBot="1">
      <c r="J32" s="55">
        <v>17</v>
      </c>
      <c r="K32" s="67" t="str">
        <f t="array" aca="1" ref="K32" ca="1">IF($J32&lt;=K$15,MATCH(1,(OFFSET(회계장부!$A$1,K31,,$J$13-K31+1,)=기준일자)*(OFFSET(회계장부!$G$1,K31,,$J$13-K31+1,)=K$14),0)+K31,"")</f>
        <v/>
      </c>
      <c r="L32" s="68" t="str">
        <f t="array" aca="1" ref="L32" ca="1">IF($J32&lt;=L$15,MATCH(1,(OFFSET(회계장부!$A$1,L31,,$J$13-L31+1,)=기준일자)*(OFFSET(회계장부!$G$1,L31,,$J$13-L31+1,)=L$14),0)+L31,"")</f>
        <v/>
      </c>
    </row>
    <row r="33" spans="10:12" ht="24.95" customHeight="1" thickBot="1">
      <c r="J33" s="55">
        <v>18</v>
      </c>
      <c r="K33" s="63" t="str">
        <f t="array" aca="1" ref="K33" ca="1">IF($J33&lt;=K$15,MATCH(1,(OFFSET(회계장부!$A$1,K32,,$J$13-K32+1,)=기준일자)*(OFFSET(회계장부!$G$1,K32,,$J$13-K32+1,)=K$14),0)+K32,"")</f>
        <v/>
      </c>
      <c r="L33" s="68" t="str">
        <f t="array" aca="1" ref="L33" ca="1">IF($J33&lt;=L$15,MATCH(1,(OFFSET(회계장부!$A$1,L32,,$J$13-L32+1,)=기준일자)*(OFFSET(회계장부!$G$1,L32,,$J$13-L32+1,)=L$14),0)+L32,"")</f>
        <v/>
      </c>
    </row>
    <row r="34" spans="10:12" ht="24.95" customHeight="1" thickBot="1">
      <c r="J34" s="55">
        <v>19</v>
      </c>
      <c r="K34" s="64" t="str">
        <f t="array" aca="1" ref="K34" ca="1">IF($J34&lt;=K$15,MATCH(1,(OFFSET(회계장부!$A$1,K33,,$J$13-K33+1,)=기준일자)*(OFFSET(회계장부!$G$1,K33,,$J$13-K33+1,)=K$14),0)+K33,"")</f>
        <v/>
      </c>
      <c r="L34" s="68" t="str">
        <f t="array" aca="1" ref="L34" ca="1">IF($J34&lt;=L$15,MATCH(1,(OFFSET(회계장부!$A$1,L33,,$J$13-L33+1,)=기준일자)*(OFFSET(회계장부!$G$1,L33,,$J$13-L33+1,)=L$14),0)+L33,"")</f>
        <v/>
      </c>
    </row>
    <row r="35" spans="10:12" ht="24.95" customHeight="1" thickBot="1">
      <c r="J35" s="55">
        <v>20</v>
      </c>
      <c r="K35" s="64" t="str">
        <f t="array" aca="1" ref="K35" ca="1">IF($J35&lt;=K$15,MATCH(1,(OFFSET(회계장부!$A$1,K34,,$J$13-K34+1,)=기준일자)*(OFFSET(회계장부!$G$1,K34,,$J$13-K34+1,)=K$14),0)+K34,"")</f>
        <v/>
      </c>
      <c r="L35" s="68" t="str">
        <f t="array" aca="1" ref="L35" ca="1">IF($J35&lt;=L$15,MATCH(1,(OFFSET(회계장부!$A$1,L34,,$J$13-L34+1,)=기준일자)*(OFFSET(회계장부!$G$1,L34,,$J$13-L34+1,)=L$14),0)+L34,"")</f>
        <v/>
      </c>
    </row>
    <row r="36" spans="10:12" ht="24.95" customHeight="1" thickBot="1">
      <c r="J36" s="55">
        <v>21</v>
      </c>
      <c r="K36" s="64" t="str">
        <f t="array" aca="1" ref="K36" ca="1">IF($J36&lt;=K$15,MATCH(1,(OFFSET(회계장부!$A$1,K35,,$J$13-K35+1,)=기준일자)*(OFFSET(회계장부!$G$1,K35,,$J$13-K35+1,)=K$14),0)+K35,"")</f>
        <v/>
      </c>
      <c r="L36" s="68" t="str">
        <f t="array" aca="1" ref="L36" ca="1">IF($J36&lt;=L$15,MATCH(1,(OFFSET(회계장부!$A$1,L35,,$J$13-L35+1,)=기준일자)*(OFFSET(회계장부!$G$1,L35,,$J$13-L35+1,)=L$14),0)+L35,"")</f>
        <v/>
      </c>
    </row>
    <row r="37" spans="10:12" ht="24.95" customHeight="1">
      <c r="J37" s="55">
        <v>22</v>
      </c>
      <c r="K37" s="65" t="str">
        <f t="array" aca="1" ref="K37" ca="1">IF($J37&lt;=K$15,MATCH(1,(OFFSET(회계장부!$A$1,K36,,$J$13-K36+1,)=기준일자)*(OFFSET(회계장부!$G$1,K36,,$J$13-K36+1,)=K$14),0)+K36,"")</f>
        <v/>
      </c>
      <c r="L37" s="62"/>
    </row>
    <row r="38" spans="10:12" ht="24.95" customHeight="1">
      <c r="J38" s="55">
        <v>23</v>
      </c>
      <c r="K38" s="65" t="str">
        <f t="array" aca="1" ref="K38" ca="1">IF($J38&lt;=K$15,MATCH(1,(OFFSET(회계장부!$A$1,K37,,$J$13-K37+1,)=기준일자)*(OFFSET(회계장부!$G$1,K37,,$J$13-K37+1,)=K$14),0)+K37,"")</f>
        <v/>
      </c>
    </row>
    <row r="39" spans="10:12" ht="24.95" customHeight="1">
      <c r="J39" s="55">
        <v>24</v>
      </c>
      <c r="K39" s="65" t="str">
        <f t="array" aca="1" ref="K39" ca="1">IF($J39&lt;=K$15,MATCH(1,(OFFSET(회계장부!$A$1,K38,,$J$13-K38+1,)=기준일자)*(OFFSET(회계장부!$G$1,K38,,$J$13-K38+1,)=K$14),0)+K38,"")</f>
        <v/>
      </c>
    </row>
    <row r="40" spans="10:12" ht="24.95" customHeight="1">
      <c r="J40" s="55">
        <v>25</v>
      </c>
      <c r="K40" s="65" t="str">
        <f t="array" aca="1" ref="K40" ca="1">IF($J40&lt;=K$15,MATCH(1,(OFFSET(회계장부!$A$1,K39,,$J$13-K39+1,)=기준일자)*(OFFSET(회계장부!$G$1,K39,,$J$13-K39+1,)=K$14),0)+K39,"")</f>
        <v/>
      </c>
    </row>
    <row r="41" spans="10:12" ht="24.95" customHeight="1">
      <c r="J41" s="55">
        <v>26</v>
      </c>
      <c r="K41" s="65" t="str">
        <f t="array" aca="1" ref="K41" ca="1">IF($J41&lt;=K$15,MATCH(1,(OFFSET(회계장부!$A$1,K40,,$J$13-K40+1,)=기준일자)*(OFFSET(회계장부!$G$1,K40,,$J$13-K40+1,)=K$14),0)+K40,"")</f>
        <v/>
      </c>
    </row>
    <row r="42" spans="10:12" ht="24.95" customHeight="1">
      <c r="J42" s="55">
        <v>27</v>
      </c>
      <c r="K42" s="65" t="str">
        <f t="array" aca="1" ref="K42" ca="1">IF($J42&lt;=K$15,MATCH(1,(OFFSET(회계장부!$A$1,K41,,$J$13-K41+1,)=기준일자)*(OFFSET(회계장부!$G$1,K41,,$J$13-K41+1,)=K$14),0)+K41,"")</f>
        <v/>
      </c>
    </row>
    <row r="43" spans="10:12" ht="24.95" customHeight="1">
      <c r="J43" s="55">
        <v>28</v>
      </c>
      <c r="K43" s="65" t="str">
        <f t="array" aca="1" ref="K43" ca="1">IF($J43&lt;=K$15,MATCH(1,(OFFSET(회계장부!$A$1,K42,,$J$13-K42+1,)=기준일자)*(OFFSET(회계장부!$G$1,K42,,$J$13-K42+1,)=K$14),0)+K42,"")</f>
        <v/>
      </c>
    </row>
    <row r="44" spans="10:12" ht="24.95" customHeight="1">
      <c r="J44" s="55">
        <v>29</v>
      </c>
      <c r="K44" s="65" t="str">
        <f t="array" aca="1" ref="K44" ca="1">IF($J44&lt;=K$15,MATCH(1,(OFFSET(회계장부!$A$1,K43,,$J$13-K43+1,)=기준일자)*(OFFSET(회계장부!$G$1,K43,,$J$13-K43+1,)=K$14),0)+K43,"")</f>
        <v/>
      </c>
    </row>
    <row r="45" spans="10:12" ht="24.95" customHeight="1">
      <c r="J45" s="55">
        <v>30</v>
      </c>
      <c r="K45" s="65" t="str">
        <f t="array" aca="1" ref="K45" ca="1">IF($J45&lt;=K$15,MATCH(1,(OFFSET(회계장부!$A$1,K44,,$J$13-K44+1,)=기준일자)*(OFFSET(회계장부!$G$1,K44,,$J$13-K44+1,)=K$14),0)+K44,"")</f>
        <v/>
      </c>
    </row>
    <row r="46" spans="10:12" ht="24.95" customHeight="1">
      <c r="J46" s="55">
        <v>31</v>
      </c>
      <c r="K46" s="65" t="str">
        <f t="array" aca="1" ref="K46" ca="1">IF($J46&lt;=K$15,MATCH(1,(OFFSET(회계장부!$A$1,K45,,$J$13-K45+1,)=기준일자)*(OFFSET(회계장부!$G$1,K45,,$J$13-K45+1,)=K$14),0)+K45,"")</f>
        <v/>
      </c>
    </row>
    <row r="47" spans="10:12" ht="24.95" customHeight="1">
      <c r="J47" s="55">
        <v>32</v>
      </c>
      <c r="K47" s="65" t="str">
        <f t="array" aca="1" ref="K47" ca="1">IF($J47&lt;=K$15,MATCH(1,(OFFSET(회계장부!$A$1,K46,,$J$13-K46+1,)=기준일자)*(OFFSET(회계장부!$G$1,K46,,$J$13-K46+1,)=K$14),0)+K46,"")</f>
        <v/>
      </c>
    </row>
    <row r="48" spans="10:12" ht="24.95" customHeight="1" thickBot="1">
      <c r="J48" s="55">
        <v>33</v>
      </c>
      <c r="K48" s="66" t="str">
        <f t="array" aca="1" ref="K48" ca="1">IF($J48&lt;=K$15,MATCH(1,(OFFSET(회계장부!$A$1,K47,,$J$13-K47+1,)=기준일자)*(OFFSET(회계장부!$G$1,K47,,$J$13-K47+1,)=K$14),0)+K47,"")</f>
        <v/>
      </c>
    </row>
  </sheetData>
  <sheetProtection algorithmName="SHA-512" hashValue="8h5f7GodgOoW/Ni8iq9Puj/MLyrDlxGhivxI9T94b4Pa59s6FVYuGufS5n28kPNw3twM+GDObNPItmOWzZZu3w==" saltValue="eHe1Cjv0PKgQfQJeESjGsg==" spinCount="100000" sheet="1"/>
  <mergeCells count="73">
    <mergeCell ref="A2:H2"/>
    <mergeCell ref="A6:A14"/>
    <mergeCell ref="D6:E6"/>
    <mergeCell ref="D7:E7"/>
    <mergeCell ref="D8:E8"/>
    <mergeCell ref="D9:E9"/>
    <mergeCell ref="D11:E11"/>
    <mergeCell ref="D12:E12"/>
    <mergeCell ref="D13:E13"/>
    <mergeCell ref="D14:E14"/>
    <mergeCell ref="B6:C6"/>
    <mergeCell ref="B7:C7"/>
    <mergeCell ref="B8:C8"/>
    <mergeCell ref="B9:C9"/>
    <mergeCell ref="B10:C10"/>
    <mergeCell ref="B3:E3"/>
    <mergeCell ref="E4:F4"/>
    <mergeCell ref="F3:G3"/>
    <mergeCell ref="C5:F5"/>
    <mergeCell ref="G5:H5"/>
    <mergeCell ref="A15:A17"/>
    <mergeCell ref="G15:H15"/>
    <mergeCell ref="E16:F16"/>
    <mergeCell ref="E17:F17"/>
    <mergeCell ref="F12:G12"/>
    <mergeCell ref="F13:G13"/>
    <mergeCell ref="F14:G14"/>
    <mergeCell ref="A18:A19"/>
    <mergeCell ref="A20:A25"/>
    <mergeCell ref="A26:A28"/>
    <mergeCell ref="B15:C15"/>
    <mergeCell ref="B20:C20"/>
    <mergeCell ref="B21:C21"/>
    <mergeCell ref="B22:C22"/>
    <mergeCell ref="B23:C23"/>
    <mergeCell ref="B26:C26"/>
    <mergeCell ref="G18:H18"/>
    <mergeCell ref="G19:H19"/>
    <mergeCell ref="D15:F15"/>
    <mergeCell ref="E18:F18"/>
    <mergeCell ref="E19:F19"/>
    <mergeCell ref="F20:G20"/>
    <mergeCell ref="F21:G21"/>
    <mergeCell ref="F22:G22"/>
    <mergeCell ref="F23:G23"/>
    <mergeCell ref="F24:G24"/>
    <mergeCell ref="D20:E20"/>
    <mergeCell ref="D21:E21"/>
    <mergeCell ref="D22:E22"/>
    <mergeCell ref="D23:E23"/>
    <mergeCell ref="D24:E24"/>
    <mergeCell ref="D27:F28"/>
    <mergeCell ref="G27:H28"/>
    <mergeCell ref="F25:G25"/>
    <mergeCell ref="B24:C24"/>
    <mergeCell ref="B25:C25"/>
    <mergeCell ref="D25:E25"/>
    <mergeCell ref="A1:H1"/>
    <mergeCell ref="A29:H29"/>
    <mergeCell ref="B11:C11"/>
    <mergeCell ref="B12:C12"/>
    <mergeCell ref="B13:C13"/>
    <mergeCell ref="B14:C14"/>
    <mergeCell ref="F6:G6"/>
    <mergeCell ref="F7:G7"/>
    <mergeCell ref="F8:G8"/>
    <mergeCell ref="F9:G9"/>
    <mergeCell ref="F10:G10"/>
    <mergeCell ref="F11:G11"/>
    <mergeCell ref="D10:E10"/>
    <mergeCell ref="D26:F26"/>
    <mergeCell ref="G26:H26"/>
    <mergeCell ref="B27:C28"/>
  </mergeCells>
  <phoneticPr fontId="2" type="noConversion"/>
  <conditionalFormatting sqref="A2:H2">
    <cfRule type="expression" dxfId="31" priority="3">
      <formula>LEN(A2)&gt;0</formula>
    </cfRule>
  </conditionalFormatting>
  <conditionalFormatting sqref="F13:G13">
    <cfRule type="containsText" dxfId="30" priority="2" operator="containsText" text="&lt;&lt; 다음면에 계속 &gt;&gt;">
      <formula>NOT(ISERROR(SEARCH("&lt;&lt; 다음면에 계속 &gt;&gt;",F13)))</formula>
    </cfRule>
  </conditionalFormatting>
  <conditionalFormatting sqref="F24:G24">
    <cfRule type="containsText" dxfId="29" priority="1" operator="containsText" text="&lt;&lt; 다음면에 계속 &gt;&gt;">
      <formula>NOT(ISERROR(SEARCH("&lt;&lt; 다음면에 계속 &gt;&gt;",F24)))</formula>
    </cfRule>
  </conditionalFormatting>
  <pageMargins left="0.27559055118110237" right="7.874015748031496E-2" top="0.47244094488188981" bottom="0.31496062992125984" header="0.31496062992125984" footer="0.31496062992125984"/>
  <pageSetup paperSize="9" orientation="portrait" horizontalDpi="4294967293" verticalDpi="4294967293" r:id="rId1"/>
  <colBreaks count="1" manualBreakCount="1">
    <brk id="8" max="2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18FE-C3B8-48DE-984A-C0944E06C48C}">
  <dimension ref="A1:O48"/>
  <sheetViews>
    <sheetView showGridLines="0" showRowColHeaders="0" zoomScale="85" zoomScaleNormal="85" workbookViewId="0">
      <selection activeCell="D25" sqref="D25:E25"/>
    </sheetView>
  </sheetViews>
  <sheetFormatPr defaultColWidth="9" defaultRowHeight="24.95" customHeight="1"/>
  <cols>
    <col min="1" max="1" width="7.75" style="47" customWidth="1"/>
    <col min="2" max="2" width="9.125" style="47" customWidth="1"/>
    <col min="3" max="3" width="18" style="76" customWidth="1"/>
    <col min="4" max="4" width="9.125" style="76" customWidth="1"/>
    <col min="5" max="5" width="4.75" style="76" customWidth="1"/>
    <col min="6" max="6" width="15.125" style="47" customWidth="1"/>
    <col min="7" max="7" width="8.75" style="47" customWidth="1"/>
    <col min="8" max="8" width="19.75" style="47" customWidth="1"/>
    <col min="9" max="9" width="9" style="47"/>
    <col min="10" max="10" width="11.125" style="47" hidden="1" customWidth="1"/>
    <col min="11" max="11" width="11.5" style="47" hidden="1" customWidth="1"/>
    <col min="12" max="12" width="11.25" style="47" hidden="1" customWidth="1"/>
    <col min="13" max="13" width="0" style="47" hidden="1" customWidth="1"/>
    <col min="14" max="14" width="9" style="47"/>
    <col min="15" max="15" width="10.875" style="47" bestFit="1" customWidth="1"/>
    <col min="16" max="16384" width="9" style="47"/>
  </cols>
  <sheetData>
    <row r="1" spans="1:12" ht="41.25" customHeight="1">
      <c r="A1" s="353" t="s">
        <v>0</v>
      </c>
      <c r="B1" s="354"/>
      <c r="C1" s="354"/>
      <c r="D1" s="354"/>
      <c r="E1" s="354"/>
      <c r="F1" s="354"/>
      <c r="G1" s="354"/>
      <c r="H1" s="354"/>
    </row>
    <row r="2" spans="1:12" ht="15.75" customHeight="1" thickBot="1">
      <c r="A2" s="345"/>
      <c r="B2" s="345"/>
      <c r="C2" s="345"/>
      <c r="D2" s="345"/>
      <c r="E2" s="345"/>
      <c r="F2" s="345"/>
      <c r="G2" s="345"/>
      <c r="H2" s="345"/>
    </row>
    <row r="3" spans="1:12" ht="24.95" customHeight="1">
      <c r="A3" s="210" t="s">
        <v>14</v>
      </c>
      <c r="B3" s="355">
        <f>기준일자</f>
        <v>45658</v>
      </c>
      <c r="C3" s="355"/>
      <c r="D3" s="355"/>
      <c r="E3" s="355"/>
      <c r="F3" s="356" t="s">
        <v>15</v>
      </c>
      <c r="G3" s="356"/>
      <c r="H3" s="211"/>
    </row>
    <row r="4" spans="1:12" ht="24.95" customHeight="1" thickBot="1">
      <c r="A4" s="212" t="s">
        <v>16</v>
      </c>
      <c r="B4" s="213"/>
      <c r="C4" s="214"/>
      <c r="D4" s="214" t="s">
        <v>17</v>
      </c>
      <c r="E4" s="357"/>
      <c r="F4" s="357"/>
      <c r="G4" s="213" t="s">
        <v>18</v>
      </c>
      <c r="H4" s="215"/>
    </row>
    <row r="5" spans="1:12" ht="24.95" customHeight="1" thickBot="1">
      <c r="A5" s="216" t="s">
        <v>19</v>
      </c>
      <c r="B5" s="217" t="s">
        <v>20</v>
      </c>
      <c r="C5" s="350" t="str">
        <f ca="1">NUMBERSTRING(H14,1) &amp; " 원정"</f>
        <v>영 원정</v>
      </c>
      <c r="D5" s="350"/>
      <c r="E5" s="350"/>
      <c r="F5" s="350"/>
      <c r="G5" s="351">
        <f ca="1">H14</f>
        <v>0</v>
      </c>
      <c r="H5" s="352"/>
    </row>
    <row r="6" spans="1:12" ht="24.95" customHeight="1">
      <c r="A6" s="358" t="s">
        <v>182</v>
      </c>
      <c r="B6" s="360" t="str">
        <f ca="1">IF(K32&lt;&gt;"",INDEX(회계장부!$B:$B,K32,1),"")</f>
        <v/>
      </c>
      <c r="C6" s="361"/>
      <c r="D6" s="362" t="str">
        <f ca="1">IF(K32&lt;&gt;"",INDEX(회계장부!$D:$D,K32,1),"")</f>
        <v/>
      </c>
      <c r="E6" s="363"/>
      <c r="F6" s="361" t="str">
        <f ca="1">IF(K41&lt;&gt;"",INDEX(회계장부!$B:$B,K41,1),"")</f>
        <v/>
      </c>
      <c r="G6" s="361"/>
      <c r="H6" s="218" t="str">
        <f ca="1">IF(K41&lt;&gt;"",INDEX(회계장부!$D:$D,K41,1),"")</f>
        <v/>
      </c>
    </row>
    <row r="7" spans="1:12" ht="24.95" customHeight="1">
      <c r="A7" s="359"/>
      <c r="B7" s="364" t="str">
        <f ca="1">IF(K33&lt;&gt;"",INDEX(회계장부!$B:$B,K33,1),"")</f>
        <v/>
      </c>
      <c r="C7" s="365"/>
      <c r="D7" s="366" t="str">
        <f ca="1">IF(K33&lt;&gt;"",INDEX(회계장부!$D:$D,K33,1),"")</f>
        <v/>
      </c>
      <c r="E7" s="366"/>
      <c r="F7" s="367" t="str">
        <f ca="1">IF(K42&lt;&gt;"",INDEX(회계장부!$B:$B,K42,1),"")</f>
        <v/>
      </c>
      <c r="G7" s="367"/>
      <c r="H7" s="219" t="str">
        <f ca="1">IF(K42&lt;&gt;"",INDEX(회계장부!$D:$D,K42,1),"")</f>
        <v/>
      </c>
    </row>
    <row r="8" spans="1:12" ht="24.95" customHeight="1">
      <c r="A8" s="359"/>
      <c r="B8" s="364" t="str">
        <f ca="1">IF(K34&lt;&gt;"",INDEX(회계장부!$B:$B,K34,1),"")</f>
        <v/>
      </c>
      <c r="C8" s="365"/>
      <c r="D8" s="366" t="str">
        <f ca="1">IF(K34&lt;&gt;"",INDEX(회계장부!$D:$D,K34,1),"")</f>
        <v/>
      </c>
      <c r="E8" s="366"/>
      <c r="F8" s="367" t="str">
        <f ca="1">IF(K43&lt;&gt;"",INDEX(회계장부!$B:$B,K43,1),"")</f>
        <v/>
      </c>
      <c r="G8" s="367"/>
      <c r="H8" s="219" t="str">
        <f ca="1">IF(K43&lt;&gt;"",INDEX(회계장부!$D:$D,K43,1),"")</f>
        <v/>
      </c>
    </row>
    <row r="9" spans="1:12" ht="24.95" customHeight="1">
      <c r="A9" s="359"/>
      <c r="B9" s="364" t="str">
        <f ca="1">IF(K35&lt;&gt;"",INDEX(회계장부!$B:$B,K35,1),"")</f>
        <v/>
      </c>
      <c r="C9" s="365"/>
      <c r="D9" s="366" t="str">
        <f ca="1">IF(K35&lt;&gt;"",INDEX(회계장부!$D:$D,K35,1),"")</f>
        <v/>
      </c>
      <c r="E9" s="366"/>
      <c r="F9" s="367" t="str">
        <f ca="1">IF(K44&lt;&gt;"",INDEX(회계장부!$B:$B,K44,1),"")</f>
        <v/>
      </c>
      <c r="G9" s="367"/>
      <c r="H9" s="219" t="str">
        <f ca="1">IF(K44&lt;&gt;"",INDEX(회계장부!$D:$D,K44,1),"")</f>
        <v/>
      </c>
    </row>
    <row r="10" spans="1:12" ht="24.95" customHeight="1">
      <c r="A10" s="359"/>
      <c r="B10" s="364" t="str">
        <f ca="1">IF(K36&lt;&gt;"",INDEX(회계장부!$B:$B,K36,1),"")</f>
        <v/>
      </c>
      <c r="C10" s="365"/>
      <c r="D10" s="366" t="str">
        <f ca="1">IF(K36&lt;&gt;"",INDEX(회계장부!$D:$D,K36,1),"")</f>
        <v/>
      </c>
      <c r="E10" s="366"/>
      <c r="F10" s="367" t="str">
        <f ca="1">IF(K45&lt;&gt;"",INDEX(회계장부!$B:$B,K45,1),"")</f>
        <v/>
      </c>
      <c r="G10" s="367"/>
      <c r="H10" s="219" t="str">
        <f ca="1">IF(K45&lt;&gt;"",INDEX(회계장부!$D:$D,K45,1),"")</f>
        <v/>
      </c>
    </row>
    <row r="11" spans="1:12" ht="24.95" customHeight="1">
      <c r="A11" s="359"/>
      <c r="B11" s="364" t="str">
        <f ca="1">IF(K37&lt;&gt;"",INDEX(회계장부!$B:$B,K37,1),"")</f>
        <v/>
      </c>
      <c r="C11" s="365"/>
      <c r="D11" s="366" t="str">
        <f ca="1">IF(K37&lt;&gt;"",INDEX(회계장부!$D:$D,K37,1),"")</f>
        <v/>
      </c>
      <c r="E11" s="366"/>
      <c r="F11" s="367" t="str">
        <f ca="1">IF(K46&lt;&gt;"",INDEX(회계장부!$B:$B,K46,1),"")</f>
        <v/>
      </c>
      <c r="G11" s="367"/>
      <c r="H11" s="219" t="str">
        <f ca="1">IF(K46&lt;&gt;"",INDEX(회계장부!$D:$D,K46,1),"")</f>
        <v/>
      </c>
    </row>
    <row r="12" spans="1:12" ht="24.95" customHeight="1">
      <c r="A12" s="359"/>
      <c r="B12" s="364" t="str">
        <f ca="1">IF(K38&lt;&gt;"",INDEX(회계장부!$B:$B,K38,1),"")</f>
        <v/>
      </c>
      <c r="C12" s="365"/>
      <c r="D12" s="366" t="str">
        <f ca="1">IF(K38&lt;&gt;"",INDEX(회계장부!$D:$D,K38,1),"")</f>
        <v/>
      </c>
      <c r="E12" s="366"/>
      <c r="F12" s="367" t="str">
        <f ca="1">IF(K47&lt;&gt;"",INDEX(회계장부!$B:$B,K47,1),"")</f>
        <v/>
      </c>
      <c r="G12" s="367"/>
      <c r="H12" s="219" t="str">
        <f ca="1">IF(K47&lt;&gt;"",INDEX(회계장부!$D:$D,K47,1),"")</f>
        <v/>
      </c>
      <c r="L12" s="76"/>
    </row>
    <row r="13" spans="1:12" ht="24.95" customHeight="1" thickBot="1">
      <c r="A13" s="359"/>
      <c r="B13" s="364" t="str">
        <f ca="1">IF(K39&lt;&gt;"",INDEX(회계장부!$B:$B,K39,1),"")</f>
        <v/>
      </c>
      <c r="C13" s="365"/>
      <c r="D13" s="366" t="str">
        <f ca="1">IF(K39&lt;&gt;"",INDEX(회계장부!$D:$D,K39,1),"")</f>
        <v/>
      </c>
      <c r="E13" s="366"/>
      <c r="F13" s="368" t="str">
        <f ca="1">IF(K48&lt;&gt;"",INDEX(회계장부!$B:$B,K48,1),"")</f>
        <v/>
      </c>
      <c r="G13" s="368"/>
      <c r="H13" s="220" t="str">
        <f ca="1">IF(K48&lt;&gt;"",INDEX(회계장부!$D:$D,K48,1),"")</f>
        <v/>
      </c>
      <c r="J13" s="49">
        <f>COUNTA(회계장부!$A:$A)</f>
        <v>2</v>
      </c>
      <c r="K13" s="49"/>
      <c r="L13" s="77"/>
    </row>
    <row r="14" spans="1:12" ht="24.95" customHeight="1" thickBot="1">
      <c r="A14" s="359"/>
      <c r="B14" s="369" t="str">
        <f ca="1">IF(K40&lt;&gt;"",INDEX(회계장부!$B:$B,K40,1),"")</f>
        <v/>
      </c>
      <c r="C14" s="370"/>
      <c r="D14" s="371" t="str">
        <f ca="1">IF(K40&lt;&gt;"",INDEX(회계장부!$D:$D,K40,1),"")</f>
        <v/>
      </c>
      <c r="E14" s="372"/>
      <c r="F14" s="373" t="s">
        <v>89</v>
      </c>
      <c r="G14" s="374"/>
      <c r="H14" s="221">
        <f ca="1">'결의서(기본)'!H14</f>
        <v>0</v>
      </c>
      <c r="J14" s="49"/>
      <c r="K14" s="51" t="s">
        <v>47</v>
      </c>
      <c r="L14" s="78" t="s">
        <v>87</v>
      </c>
    </row>
    <row r="15" spans="1:12" ht="24.95" customHeight="1" thickTop="1" thickBot="1">
      <c r="A15" s="359" t="s">
        <v>22</v>
      </c>
      <c r="B15" s="379" t="s">
        <v>23</v>
      </c>
      <c r="C15" s="379"/>
      <c r="D15" s="380" t="s">
        <v>39</v>
      </c>
      <c r="E15" s="380"/>
      <c r="F15" s="381"/>
      <c r="G15" s="382" t="s">
        <v>24</v>
      </c>
      <c r="H15" s="383"/>
      <c r="J15" s="55" t="s">
        <v>88</v>
      </c>
      <c r="K15" s="53">
        <f>COUNTIFS(회계장부!$A:$A,기준일자,회계장부!$G:$G,K$14)</f>
        <v>0</v>
      </c>
      <c r="L15" s="54">
        <f>COUNTIFS(회계장부!$A:$A,기준일자,회계장부!$G:$G,L$14)</f>
        <v>1</v>
      </c>
    </row>
    <row r="16" spans="1:12" ht="24.95" customHeight="1">
      <c r="A16" s="359"/>
      <c r="B16" s="222" t="s">
        <v>25</v>
      </c>
      <c r="C16" s="223">
        <f>SUMIFS(회계장부!C:C,회계장부!L:L,헌금회비구분,회계장부!A:A,기준일자)</f>
        <v>0</v>
      </c>
      <c r="D16" s="222" t="s">
        <v>25</v>
      </c>
      <c r="E16" s="384">
        <f>SUMIFS(회계장부!C:C,회계장부!L:L,"교회보조금",회계장부!A:A,기준일자)</f>
        <v>0</v>
      </c>
      <c r="F16" s="384"/>
      <c r="G16" s="222" t="s">
        <v>25</v>
      </c>
      <c r="H16" s="224">
        <f>SUMIFS(회계장부!C:C,회계장부!L:L,"기타",회계장부!A:A,기준일자)</f>
        <v>100000</v>
      </c>
      <c r="J16" s="55">
        <v>1</v>
      </c>
      <c r="K16" s="56" t="str">
        <f t="array" ref="K16">IF($J16&lt;=K$15,MATCH(1,(회계장부!$A:$A=기준일자)*(회계장부!$G:$G=K$14),0),"")</f>
        <v/>
      </c>
      <c r="L16" s="56">
        <f t="array" ref="L16">IF($J16&lt;=L$15,MATCH(1,(회계장부!$A:$A=기준일자)*(회계장부!$G:$G=L$14),0),"")</f>
        <v>2</v>
      </c>
    </row>
    <row r="17" spans="1:15" ht="24.95" customHeight="1">
      <c r="A17" s="359"/>
      <c r="B17" s="222" t="s">
        <v>26</v>
      </c>
      <c r="C17" s="223">
        <f>SUMIFS(회계장부!C:C,회계장부!L:L,헌금회비구분,회계장부!A:A,"&lt;="&amp;기준일자)</f>
        <v>0</v>
      </c>
      <c r="D17" s="222" t="s">
        <v>26</v>
      </c>
      <c r="E17" s="384">
        <f>SUMIFS(회계장부!C:C,회계장부!L:L,"교회보조금",회계장부!A:A,"&lt;="&amp;기준일자)</f>
        <v>0</v>
      </c>
      <c r="F17" s="384"/>
      <c r="G17" s="222" t="s">
        <v>26</v>
      </c>
      <c r="H17" s="224">
        <f>SUMIFS(회계장부!C:C,회계장부!L:L,"기타",회계장부!A:A,"&lt;="&amp;기준일자)</f>
        <v>100000</v>
      </c>
      <c r="J17" s="55">
        <v>2</v>
      </c>
      <c r="K17" s="57" t="str">
        <f t="array" aca="1" ref="K17" ca="1">IF($J17&lt;=K$15,MATCH(1,(OFFSET(회계장부!$A$1,K16,,$J$13-K16+1,)=기준일자)*(OFFSET(회계장부!$G$1,K16,,$J$13-K16+1,)=K$14),0)+K16,"")</f>
        <v/>
      </c>
      <c r="L17" s="57" t="str">
        <f t="array" aca="1" ref="L17" ca="1">IF($J17&lt;=L$15,MATCH(1,(OFFSET(회계장부!$A$1,L16,,$J$13-L16+1,)=기준일자)*(OFFSET(회계장부!$G$1,L16,,$J$13-L16+1,)=L$14),0)+L16,"")</f>
        <v/>
      </c>
      <c r="O17" s="179"/>
    </row>
    <row r="18" spans="1:15" ht="24.95" customHeight="1">
      <c r="A18" s="359" t="s">
        <v>27</v>
      </c>
      <c r="B18" s="222" t="s">
        <v>25</v>
      </c>
      <c r="C18" s="223">
        <f>SUMIFS(회계장부!D:D,회계장부!G:G,"지출항목",회계장부!A:A,기준일자)</f>
        <v>0</v>
      </c>
      <c r="D18" s="225" t="s">
        <v>28</v>
      </c>
      <c r="E18" s="385">
        <f>C17+E17+H17</f>
        <v>100000</v>
      </c>
      <c r="F18" s="386"/>
      <c r="G18" s="379" t="s">
        <v>29</v>
      </c>
      <c r="H18" s="387"/>
      <c r="J18" s="55">
        <v>3</v>
      </c>
      <c r="K18" s="57" t="str">
        <f t="array" aca="1" ref="K18" ca="1">IF($J18&lt;=K$15,MATCH(1,(OFFSET(회계장부!$A$1,K17,,$J$13-K17+1,)=기준일자)*(OFFSET(회계장부!$G$1,K17,,$J$13-K17+1,)=K$14),0)+K17,"")</f>
        <v/>
      </c>
      <c r="L18" s="57" t="str">
        <f t="array" aca="1" ref="L18" ca="1">IF($J18&lt;=L$15,MATCH(1,(OFFSET(회계장부!$A$1,L17,,$J$13-L17+1,)=기준일자)*(OFFSET(회계장부!$G$1,L17,,$J$13-L17+1,)=L$14),0)+L17,"")</f>
        <v/>
      </c>
    </row>
    <row r="19" spans="1:15" ht="24.95" customHeight="1">
      <c r="A19" s="359"/>
      <c r="B19" s="222" t="s">
        <v>26</v>
      </c>
      <c r="C19" s="223">
        <f>SUMIFS(회계장부!D:D,회계장부!G:G,"지출항목",회계장부!A:A,"&lt;="&amp;기준일자)</f>
        <v>0</v>
      </c>
      <c r="D19" s="225" t="s">
        <v>30</v>
      </c>
      <c r="E19" s="385">
        <f>C17+E17+H17-C19</f>
        <v>100000</v>
      </c>
      <c r="F19" s="386"/>
      <c r="G19" s="388" t="s">
        <v>31</v>
      </c>
      <c r="H19" s="389"/>
      <c r="J19" s="55">
        <v>4</v>
      </c>
      <c r="K19" s="57" t="str">
        <f t="array" aca="1" ref="K19" ca="1">IF($J19&lt;=K$15,MATCH(1,(OFFSET(회계장부!$A$1,K18,,$J$13-K18+1,)=기준일자)*(OFFSET(회계장부!$G$1,K18,,$J$13-K18+1,)=K$14),0)+K18,"")</f>
        <v/>
      </c>
      <c r="L19" s="57" t="str">
        <f t="array" aca="1" ref="L19" ca="1">IF($J19&lt;=L$15,MATCH(1,(OFFSET(회계장부!$A$1,L18,,$J$13-L18+1,)=기준일자)*(OFFSET(회계장부!$G$1,L18,,$J$13-L18+1,)=L$14),0)+L18,"")</f>
        <v/>
      </c>
    </row>
    <row r="20" spans="1:15" ht="24.95" customHeight="1">
      <c r="A20" s="358" t="s">
        <v>183</v>
      </c>
      <c r="B20" s="412" t="str">
        <f ca="1">IF(L26&lt;&gt;"",INDEX(회계장부!$B:$B,L26,1),"")</f>
        <v/>
      </c>
      <c r="C20" s="413"/>
      <c r="D20" s="414" t="str">
        <f ca="1">IF(L26&lt;&gt;"",INDEX(회계장부!$C:$C,L26,1),"")</f>
        <v/>
      </c>
      <c r="E20" s="415"/>
      <c r="F20" s="413" t="str">
        <f ca="1">IF(L32&lt;&gt;"",INDEX(회계장부!$B:$B,L32,1),"")</f>
        <v/>
      </c>
      <c r="G20" s="413"/>
      <c r="H20" s="226" t="str">
        <f ca="1">IF(L32&lt;&gt;"",INDEX(회계장부!$C:$C,L32,1),"")</f>
        <v/>
      </c>
      <c r="J20" s="55">
        <v>5</v>
      </c>
      <c r="K20" s="57" t="str">
        <f t="array" aca="1" ref="K20" ca="1">IF($J20&lt;=K$15,MATCH(1,(OFFSET(회계장부!$A$1,K19,,$J$13-K19+1,)=기준일자)*(OFFSET(회계장부!$G$1,K19,,$J$13-K19+1,)=K$14),0)+K19,"")</f>
        <v/>
      </c>
      <c r="L20" s="57" t="str">
        <f t="array" aca="1" ref="L20" ca="1">IF($J20&lt;=L$15,MATCH(1,(OFFSET(회계장부!$A$1,L19,,$J$13-L19+1,)=기준일자)*(OFFSET(회계장부!$G$1,L19,,$J$13-L19+1,)=L$14),0)+L19,"")</f>
        <v/>
      </c>
      <c r="N20" s="180"/>
    </row>
    <row r="21" spans="1:15" ht="24.95" customHeight="1">
      <c r="A21" s="359"/>
      <c r="B21" s="378" t="str">
        <f ca="1">IF(L27&lt;&gt;"",INDEX(회계장부!$B:$B,L27,1),"")</f>
        <v/>
      </c>
      <c r="C21" s="367"/>
      <c r="D21" s="375" t="str">
        <f ca="1">IF(L27&lt;&gt;"",INDEX(회계장부!$C:$C,L27,1),"")</f>
        <v/>
      </c>
      <c r="E21" s="376"/>
      <c r="F21" s="377" t="str">
        <f ca="1">IF(L33&lt;&gt;"",INDEX(회계장부!$B:$B,L33,1),"")</f>
        <v/>
      </c>
      <c r="G21" s="365"/>
      <c r="H21" s="219" t="str">
        <f ca="1">IF(L33&lt;&gt;"",INDEX(회계장부!$C:$C,L33,1),"")</f>
        <v/>
      </c>
      <c r="J21" s="55">
        <v>6</v>
      </c>
      <c r="K21" s="57" t="str">
        <f t="array" aca="1" ref="K21" ca="1">IF($J21&lt;=K$15,MATCH(1,(OFFSET(회계장부!$A$1,K20,,$J$13-K20+1,)=기준일자)*(OFFSET(회계장부!$G$1,K20,,$J$13-K20+1,)=K$14),0)+K20,"")</f>
        <v/>
      </c>
      <c r="L21" s="57" t="str">
        <f t="array" aca="1" ref="L21" ca="1">IF($J21&lt;=L$15,MATCH(1,(OFFSET(회계장부!$A$1,L20,,$J$13-L20+1,)=기준일자)*(OFFSET(회계장부!$G$1,L20,,$J$13-L20+1,)=L$14),0)+L20,"")</f>
        <v/>
      </c>
    </row>
    <row r="22" spans="1:15" ht="24.95" customHeight="1">
      <c r="A22" s="359"/>
      <c r="B22" s="378" t="str">
        <f ca="1">IF(L28&lt;&gt;"",INDEX(회계장부!$B:$B,L28,1),"")</f>
        <v/>
      </c>
      <c r="C22" s="367"/>
      <c r="D22" s="375" t="str">
        <f ca="1">IF(L28&lt;&gt;"",INDEX(회계장부!$C:$C,L28,1),"")</f>
        <v/>
      </c>
      <c r="E22" s="376"/>
      <c r="F22" s="377" t="str">
        <f ca="1">IF(L34&lt;&gt;"",INDEX(회계장부!$B:$B,L34,1),"")</f>
        <v/>
      </c>
      <c r="G22" s="365"/>
      <c r="H22" s="219" t="str">
        <f ca="1">IF(L34&lt;&gt;"",INDEX(회계장부!$C:$C,L34,1),"")</f>
        <v/>
      </c>
      <c r="J22" s="55">
        <v>7</v>
      </c>
      <c r="K22" s="57" t="str">
        <f t="array" aca="1" ref="K22" ca="1">IF($J22&lt;=K$15,MATCH(1,(OFFSET(회계장부!$A$1,K21,,$J$13-K21+1,)=기준일자)*(OFFSET(회계장부!$G$1,K21,,$J$13-K21+1,)=K$14),0)+K21,"")</f>
        <v/>
      </c>
      <c r="L22" s="57" t="str">
        <f t="array" aca="1" ref="L22" ca="1">IF($J22&lt;=L$15,MATCH(1,(OFFSET(회계장부!$A$1,L21,,$J$13-L21+1,)=기준일자)*(OFFSET(회계장부!$G$1,L21,,$J$13-L21+1,)=L$14),0)+L21,"")</f>
        <v/>
      </c>
    </row>
    <row r="23" spans="1:15" ht="24.95" customHeight="1">
      <c r="A23" s="359"/>
      <c r="B23" s="378" t="str">
        <f ca="1">IF(L29&lt;&gt;"",INDEX(회계장부!$B:$B,L29,1),"")</f>
        <v/>
      </c>
      <c r="C23" s="367"/>
      <c r="D23" s="375" t="str">
        <f ca="1">IF(L29&lt;&gt;"",INDEX(회계장부!$C:$C,L29,1),"")</f>
        <v/>
      </c>
      <c r="E23" s="376"/>
      <c r="F23" s="377" t="str">
        <f ca="1">IF(L35&lt;&gt;"",INDEX(회계장부!$B:$B,L35,1),"")</f>
        <v/>
      </c>
      <c r="G23" s="365"/>
      <c r="H23" s="219" t="str">
        <f ca="1">IF(L35&lt;&gt;"",INDEX(회계장부!$C:$C,L35,1),"")</f>
        <v/>
      </c>
      <c r="J23" s="55">
        <v>8</v>
      </c>
      <c r="K23" s="57" t="str">
        <f t="array" aca="1" ref="K23" ca="1">IF($J23&lt;=K$15,MATCH(1,(OFFSET(회계장부!$A$1,K22,,$J$13-K22+1,)=기준일자)*(OFFSET(회계장부!$G$1,K22,,$J$13-K22+1,)=K$14),0)+K22,"")</f>
        <v/>
      </c>
      <c r="L23" s="57" t="str">
        <f t="array" aca="1" ref="L23" ca="1">IF($J23&lt;=L$15,MATCH(1,(OFFSET(회계장부!$A$1,L22,,$J$13-L22+1,)=기준일자)*(OFFSET(회계장부!$G$1,L22,,$J$13-L22+1,)=L$14),0)+L22,"")</f>
        <v/>
      </c>
    </row>
    <row r="24" spans="1:15" ht="24.95" customHeight="1" thickBot="1">
      <c r="A24" s="359"/>
      <c r="B24" s="378" t="str">
        <f ca="1">IF(L30&lt;&gt;"",INDEX(회계장부!$B:$B,L30,1),"")</f>
        <v/>
      </c>
      <c r="C24" s="367"/>
      <c r="D24" s="375" t="str">
        <f ca="1">IF(L30&lt;&gt;"",INDEX(회계장부!$C:$C,L30,1),"")</f>
        <v/>
      </c>
      <c r="E24" s="376"/>
      <c r="F24" s="390" t="str">
        <f ca="1">IF(L36&lt;&gt;"",INDEX(회계장부!$B:$B,L36,1),"")</f>
        <v/>
      </c>
      <c r="G24" s="391"/>
      <c r="H24" s="220" t="str">
        <f ca="1">IF(L36&lt;&gt;"",INDEX(회계장부!$C:$C,L36,1),"")</f>
        <v/>
      </c>
      <c r="J24" s="55">
        <v>9</v>
      </c>
      <c r="K24" s="57" t="str">
        <f t="array" aca="1" ref="K24" ca="1">IF($J24&lt;=K$15,MATCH(1,(OFFSET(회계장부!$A$1,K23,,$J$13-K23+1,)=기준일자)*(OFFSET(회계장부!$G$1,K23,,$J$13-K23+1,)=K$14),0)+K23,"")</f>
        <v/>
      </c>
      <c r="L24" s="57" t="str">
        <f t="array" aca="1" ref="L24" ca="1">IF($J24&lt;=L$15,MATCH(1,(OFFSET(회계장부!$A$1,L23,,$J$13-L23+1,)=기준일자)*(OFFSET(회계장부!$G$1,L23,,$J$13-L23+1,)=L$14),0)+L23,"")</f>
        <v/>
      </c>
    </row>
    <row r="25" spans="1:15" ht="24.95" customHeight="1" thickBot="1">
      <c r="A25" s="359"/>
      <c r="B25" s="369" t="str">
        <f ca="1">IF(L31&lt;&gt;"",INDEX(회계장부!$B:$B,L31,1),"")</f>
        <v/>
      </c>
      <c r="C25" s="370"/>
      <c r="D25" s="392" t="str">
        <f ca="1">IF(L31&lt;&gt;"",INDEX(회계장부!$C:$C,L31,1),"")</f>
        <v/>
      </c>
      <c r="E25" s="393"/>
      <c r="F25" s="373" t="s">
        <v>90</v>
      </c>
      <c r="G25" s="374"/>
      <c r="H25" s="221">
        <f ca="1">'결의서(기본)'!H25</f>
        <v>100000</v>
      </c>
      <c r="J25" s="55">
        <v>10</v>
      </c>
      <c r="K25" s="57" t="str">
        <f t="array" aca="1" ref="K25" ca="1">IF($J25&lt;=K$15,MATCH(1,(OFFSET(회계장부!$A$1,K24,,$J$13-K24+1,)=기준일자)*(OFFSET(회계장부!$G$1,K24,,$J$13-K24+1,)=K$14),0)+K24,"")</f>
        <v/>
      </c>
      <c r="L25" s="58" t="str">
        <f t="array" aca="1" ref="L25" ca="1">IF($J25&lt;=L$15,MATCH(1,(OFFSET(회계장부!$A$1,L24,,$J$13-L24+1,)=기준일자)*(OFFSET(회계장부!$G$1,L24,,$J$13-L24+1,)=L$14),0)+L24,"")</f>
        <v/>
      </c>
    </row>
    <row r="26" spans="1:15" ht="24.95" customHeight="1" thickBot="1">
      <c r="A26" s="359" t="s">
        <v>32</v>
      </c>
      <c r="B26" s="379" t="str">
        <f>'결의서(기본)'!B26</f>
        <v>회계</v>
      </c>
      <c r="C26" s="379"/>
      <c r="D26" s="396" t="str">
        <f>'결의서(기본)'!D26</f>
        <v>총무</v>
      </c>
      <c r="E26" s="396"/>
      <c r="F26" s="397"/>
      <c r="G26" s="398" t="str">
        <f>'결의서(기본)'!G26</f>
        <v>부장</v>
      </c>
      <c r="H26" s="399"/>
      <c r="J26" s="55">
        <v>11</v>
      </c>
      <c r="K26" s="60" t="str">
        <f t="array" aca="1" ref="K26" ca="1">IF($J26&lt;=K$15,MATCH(1,(OFFSET(회계장부!$A$1,K25,,$J$13-K25+1,)=기준일자)*(OFFSET(회계장부!$G$1,K25,,$J$13-K25+1,)=K$14),0)+K25,"")</f>
        <v/>
      </c>
      <c r="L26" s="68" t="str">
        <f t="array" aca="1" ref="L26" ca="1">IF($J26&lt;=L$15,MATCH(1,(OFFSET(회계장부!$A$1,L25,,$J$13-L25+1,)=기준일자)*(OFFSET(회계장부!$G$1,L25,,$J$13-L25+1,)=L$14),0)+L25,"")</f>
        <v/>
      </c>
    </row>
    <row r="27" spans="1:15" ht="24.95" customHeight="1" thickBot="1">
      <c r="A27" s="359"/>
      <c r="B27" s="400"/>
      <c r="C27" s="401"/>
      <c r="D27" s="404"/>
      <c r="E27" s="405"/>
      <c r="F27" s="406"/>
      <c r="G27" s="379"/>
      <c r="H27" s="387"/>
      <c r="J27" s="55">
        <v>12</v>
      </c>
      <c r="K27" s="60" t="str">
        <f t="array" aca="1" ref="K27" ca="1">IF($J27&lt;=K$15,MATCH(1,(OFFSET(회계장부!$A$1,K26,,$J$13-K26+1,)=기준일자)*(OFFSET(회계장부!$G$1,K26,,$J$13-K26+1,)=K$14),0)+K26,"")</f>
        <v/>
      </c>
      <c r="L27" s="68" t="str">
        <f t="array" aca="1" ref="L27" ca="1">IF($J27&lt;=L$15,MATCH(1,(OFFSET(회계장부!$A$1,L26,,$J$13-L26+1,)=기준일자)*(OFFSET(회계장부!$G$1,L26,,$J$13-L26+1,)=L$14),0)+L26,"")</f>
        <v/>
      </c>
    </row>
    <row r="28" spans="1:15" ht="24.95" customHeight="1" thickBot="1">
      <c r="A28" s="395"/>
      <c r="B28" s="402"/>
      <c r="C28" s="403"/>
      <c r="D28" s="407"/>
      <c r="E28" s="408"/>
      <c r="F28" s="409"/>
      <c r="G28" s="410"/>
      <c r="H28" s="411"/>
      <c r="J28" s="55">
        <v>13</v>
      </c>
      <c r="K28" s="60" t="str">
        <f t="array" aca="1" ref="K28" ca="1">IF($J28&lt;=K$15,MATCH(1,(OFFSET(회계장부!$A$1,K27,,$J$13-K27+1,)=기준일자)*(OFFSET(회계장부!$G$1,K27,,$J$13-K27+1,)=K$14),0)+K27,"")</f>
        <v/>
      </c>
      <c r="L28" s="68" t="str">
        <f t="array" aca="1" ref="L28" ca="1">IF($J28&lt;=L$15,MATCH(1,(OFFSET(회계장부!$A$1,L27,,$J$13-L27+1,)=기준일자)*(OFFSET(회계장부!$G$1,L27,,$J$13-L27+1,)=L$14),0)+L27,"")</f>
        <v/>
      </c>
    </row>
    <row r="29" spans="1:15" ht="24.95" customHeight="1" thickBot="1">
      <c r="A29" s="394" t="s">
        <v>33</v>
      </c>
      <c r="B29" s="394"/>
      <c r="C29" s="394"/>
      <c r="D29" s="394"/>
      <c r="E29" s="394"/>
      <c r="F29" s="394"/>
      <c r="G29" s="394"/>
      <c r="H29" s="394"/>
      <c r="J29" s="55">
        <v>14</v>
      </c>
      <c r="K29" s="60" t="str">
        <f t="array" aca="1" ref="K29" ca="1">IF($J29&lt;=K$15,MATCH(1,(OFFSET(회계장부!$A$1,K28,,$J$13-K28+1,)=기준일자)*(OFFSET(회계장부!$G$1,K28,,$J$13-K28+1,)=K$14),0)+K28,"")</f>
        <v/>
      </c>
      <c r="L29" s="68" t="str">
        <f t="array" aca="1" ref="L29" ca="1">IF($J29&lt;=L$15,MATCH(1,(OFFSET(회계장부!$A$1,L28,,$J$13-L28+1,)=기준일자)*(OFFSET(회계장부!$G$1,L28,,$J$13-L28+1,)=L$14),0)+L28,"")</f>
        <v/>
      </c>
    </row>
    <row r="30" spans="1:15" ht="24.95" customHeight="1" thickBot="1">
      <c r="J30" s="55">
        <v>15</v>
      </c>
      <c r="K30" s="60" t="str">
        <f t="array" aca="1" ref="K30" ca="1">IF($J30&lt;=K$15,MATCH(1,(OFFSET(회계장부!$A$1,K29,,$J$13-K29+1,)=기준일자)*(OFFSET(회계장부!$G$1,K29,,$J$13-K29+1,)=K$14),0)+K29,"")</f>
        <v/>
      </c>
      <c r="L30" s="68" t="str">
        <f t="array" aca="1" ref="L30" ca="1">IF($J30&lt;=L$15,MATCH(1,(OFFSET(회계장부!$A$1,L29,,$J$13-L29+1,)=기준일자)*(OFFSET(회계장부!$G$1,L29,,$J$13-L29+1,)=L$14),0)+L29,"")</f>
        <v/>
      </c>
    </row>
    <row r="31" spans="1:15" ht="24.95" customHeight="1" thickBot="1">
      <c r="J31" s="55">
        <v>16</v>
      </c>
      <c r="K31" s="61" t="str">
        <f t="array" aca="1" ref="K31" ca="1">IF($J31&lt;=K$15,MATCH(1,(OFFSET(회계장부!$A$1,K30,,$J$13-K30+1,)=기준일자)*(OFFSET(회계장부!$G$1,K30,,$J$13-K30+1,)=K$14),0)+K30,"")</f>
        <v/>
      </c>
      <c r="L31" s="68" t="str">
        <f t="array" aca="1" ref="L31" ca="1">IF($J31&lt;=L$15,MATCH(1,(OFFSET(회계장부!$A$1,L30,,$J$13-L30+1,)=기준일자)*(OFFSET(회계장부!$G$1,L30,,$J$13-L30+1,)=L$14),0)+L30,"")</f>
        <v/>
      </c>
    </row>
    <row r="32" spans="1:15" ht="24.95" customHeight="1" thickBot="1">
      <c r="J32" s="55">
        <v>17</v>
      </c>
      <c r="K32" s="67" t="str">
        <f t="array" aca="1" ref="K32" ca="1">IF($J32&lt;=K$15,MATCH(1,(OFFSET(회계장부!$A$1,K31,,$J$13-K31+1,)=기준일자)*(OFFSET(회계장부!$G$1,K31,,$J$13-K31+1,)=K$14),0)+K31,"")</f>
        <v/>
      </c>
      <c r="L32" s="68" t="str">
        <f t="array" aca="1" ref="L32" ca="1">IF($J32&lt;=L$15,MATCH(1,(OFFSET(회계장부!$A$1,L31,,$J$13-L31+1,)=기준일자)*(OFFSET(회계장부!$G$1,L31,,$J$13-L31+1,)=L$14),0)+L31,"")</f>
        <v/>
      </c>
    </row>
    <row r="33" spans="10:12" ht="24.95" customHeight="1" thickBot="1">
      <c r="J33" s="55">
        <v>18</v>
      </c>
      <c r="K33" s="63" t="str">
        <f t="array" aca="1" ref="K33" ca="1">IF($J33&lt;=K$15,MATCH(1,(OFFSET(회계장부!$A$1,K32,,$J$13-K32+1,)=기준일자)*(OFFSET(회계장부!$G$1,K32,,$J$13-K32+1,)=K$14),0)+K32,"")</f>
        <v/>
      </c>
      <c r="L33" s="68" t="str">
        <f t="array" aca="1" ref="L33" ca="1">IF($J33&lt;=L$15,MATCH(1,(OFFSET(회계장부!$A$1,L32,,$J$13-L32+1,)=기준일자)*(OFFSET(회계장부!$G$1,L32,,$J$13-L32+1,)=L$14),0)+L32,"")</f>
        <v/>
      </c>
    </row>
    <row r="34" spans="10:12" ht="24.95" customHeight="1" thickBot="1">
      <c r="J34" s="55">
        <v>19</v>
      </c>
      <c r="K34" s="64" t="str">
        <f t="array" aca="1" ref="K34" ca="1">IF($J34&lt;=K$15,MATCH(1,(OFFSET(회계장부!$A$1,K33,,$J$13-K33+1,)=기준일자)*(OFFSET(회계장부!$G$1,K33,,$J$13-K33+1,)=K$14),0)+K33,"")</f>
        <v/>
      </c>
      <c r="L34" s="68" t="str">
        <f t="array" aca="1" ref="L34" ca="1">IF($J34&lt;=L$15,MATCH(1,(OFFSET(회계장부!$A$1,L33,,$J$13-L33+1,)=기준일자)*(OFFSET(회계장부!$G$1,L33,,$J$13-L33+1,)=L$14),0)+L33,"")</f>
        <v/>
      </c>
    </row>
    <row r="35" spans="10:12" ht="24.95" customHeight="1" thickBot="1">
      <c r="J35" s="55">
        <v>20</v>
      </c>
      <c r="K35" s="64" t="str">
        <f t="array" aca="1" ref="K35" ca="1">IF($J35&lt;=K$15,MATCH(1,(OFFSET(회계장부!$A$1,K34,,$J$13-K34+1,)=기준일자)*(OFFSET(회계장부!$G$1,K34,,$J$13-K34+1,)=K$14),0)+K34,"")</f>
        <v/>
      </c>
      <c r="L35" s="68" t="str">
        <f t="array" aca="1" ref="L35" ca="1">IF($J35&lt;=L$15,MATCH(1,(OFFSET(회계장부!$A$1,L34,,$J$13-L34+1,)=기준일자)*(OFFSET(회계장부!$G$1,L34,,$J$13-L34+1,)=L$14),0)+L34,"")</f>
        <v/>
      </c>
    </row>
    <row r="36" spans="10:12" ht="24.95" customHeight="1" thickBot="1">
      <c r="J36" s="55">
        <v>21</v>
      </c>
      <c r="K36" s="64" t="str">
        <f t="array" aca="1" ref="K36" ca="1">IF($J36&lt;=K$15,MATCH(1,(OFFSET(회계장부!$A$1,K35,,$J$13-K35+1,)=기준일자)*(OFFSET(회계장부!$G$1,K35,,$J$13-K35+1,)=K$14),0)+K35,"")</f>
        <v/>
      </c>
      <c r="L36" s="68" t="str">
        <f t="array" aca="1" ref="L36" ca="1">IF($J36&lt;=L$15,MATCH(1,(OFFSET(회계장부!$A$1,L35,,$J$13-L35+1,)=기준일자)*(OFFSET(회계장부!$G$1,L35,,$J$13-L35+1,)=L$14),0)+L35,"")</f>
        <v/>
      </c>
    </row>
    <row r="37" spans="10:12" ht="24.95" customHeight="1">
      <c r="J37" s="55">
        <v>22</v>
      </c>
      <c r="K37" s="65" t="str">
        <f t="array" aca="1" ref="K37" ca="1">IF($J37&lt;=K$15,MATCH(1,(OFFSET(회계장부!$A$1,K36,,$J$13-K36+1,)=기준일자)*(OFFSET(회계장부!$G$1,K36,,$J$13-K36+1,)=K$14),0)+K36,"")</f>
        <v/>
      </c>
      <c r="L37" s="62"/>
    </row>
    <row r="38" spans="10:12" ht="24.95" customHeight="1">
      <c r="J38" s="55">
        <v>23</v>
      </c>
      <c r="K38" s="65" t="str">
        <f t="array" aca="1" ref="K38" ca="1">IF($J38&lt;=K$15,MATCH(1,(OFFSET(회계장부!$A$1,K37,,$J$13-K37+1,)=기준일자)*(OFFSET(회계장부!$G$1,K37,,$J$13-K37+1,)=K$14),0)+K37,"")</f>
        <v/>
      </c>
    </row>
    <row r="39" spans="10:12" ht="24.95" customHeight="1">
      <c r="J39" s="55">
        <v>24</v>
      </c>
      <c r="K39" s="65" t="str">
        <f t="array" aca="1" ref="K39" ca="1">IF($J39&lt;=K$15,MATCH(1,(OFFSET(회계장부!$A$1,K38,,$J$13-K38+1,)=기준일자)*(OFFSET(회계장부!$G$1,K38,,$J$13-K38+1,)=K$14),0)+K38,"")</f>
        <v/>
      </c>
    </row>
    <row r="40" spans="10:12" ht="24.95" customHeight="1">
      <c r="J40" s="55">
        <v>25</v>
      </c>
      <c r="K40" s="65" t="str">
        <f t="array" aca="1" ref="K40" ca="1">IF($J40&lt;=K$15,MATCH(1,(OFFSET(회계장부!$A$1,K39,,$J$13-K39+1,)=기준일자)*(OFFSET(회계장부!$G$1,K39,,$J$13-K39+1,)=K$14),0)+K39,"")</f>
        <v/>
      </c>
    </row>
    <row r="41" spans="10:12" ht="24.95" customHeight="1">
      <c r="J41" s="55">
        <v>26</v>
      </c>
      <c r="K41" s="65" t="str">
        <f t="array" aca="1" ref="K41" ca="1">IF($J41&lt;=K$15,MATCH(1,(OFFSET(회계장부!$A$1,K40,,$J$13-K40+1,)=기준일자)*(OFFSET(회계장부!$G$1,K40,,$J$13-K40+1,)=K$14),0)+K40,"")</f>
        <v/>
      </c>
    </row>
    <row r="42" spans="10:12" ht="24.95" customHeight="1">
      <c r="J42" s="55">
        <v>27</v>
      </c>
      <c r="K42" s="65" t="str">
        <f t="array" aca="1" ref="K42" ca="1">IF($J42&lt;=K$15,MATCH(1,(OFFSET(회계장부!$A$1,K41,,$J$13-K41+1,)=기준일자)*(OFFSET(회계장부!$G$1,K41,,$J$13-K41+1,)=K$14),0)+K41,"")</f>
        <v/>
      </c>
    </row>
    <row r="43" spans="10:12" ht="24.95" customHeight="1">
      <c r="J43" s="55">
        <v>28</v>
      </c>
      <c r="K43" s="65" t="str">
        <f t="array" aca="1" ref="K43" ca="1">IF($J43&lt;=K$15,MATCH(1,(OFFSET(회계장부!$A$1,K42,,$J$13-K42+1,)=기준일자)*(OFFSET(회계장부!$G$1,K42,,$J$13-K42+1,)=K$14),0)+K42,"")</f>
        <v/>
      </c>
    </row>
    <row r="44" spans="10:12" ht="24.95" customHeight="1">
      <c r="J44" s="55">
        <v>29</v>
      </c>
      <c r="K44" s="65" t="str">
        <f t="array" aca="1" ref="K44" ca="1">IF($J44&lt;=K$15,MATCH(1,(OFFSET(회계장부!$A$1,K43,,$J$13-K43+1,)=기준일자)*(OFFSET(회계장부!$G$1,K43,,$J$13-K43+1,)=K$14),0)+K43,"")</f>
        <v/>
      </c>
    </row>
    <row r="45" spans="10:12" ht="24.95" customHeight="1">
      <c r="J45" s="55">
        <v>30</v>
      </c>
      <c r="K45" s="65" t="str">
        <f t="array" aca="1" ref="K45" ca="1">IF($J45&lt;=K$15,MATCH(1,(OFFSET(회계장부!$A$1,K44,,$J$13-K44+1,)=기준일자)*(OFFSET(회계장부!$G$1,K44,,$J$13-K44+1,)=K$14),0)+K44,"")</f>
        <v/>
      </c>
    </row>
    <row r="46" spans="10:12" ht="24.95" customHeight="1">
      <c r="J46" s="55">
        <v>31</v>
      </c>
      <c r="K46" s="65" t="str">
        <f t="array" aca="1" ref="K46" ca="1">IF($J46&lt;=K$15,MATCH(1,(OFFSET(회계장부!$A$1,K45,,$J$13-K45+1,)=기준일자)*(OFFSET(회계장부!$G$1,K45,,$J$13-K45+1,)=K$14),0)+K45,"")</f>
        <v/>
      </c>
    </row>
    <row r="47" spans="10:12" ht="24.95" customHeight="1">
      <c r="J47" s="55">
        <v>32</v>
      </c>
      <c r="K47" s="65" t="str">
        <f t="array" aca="1" ref="K47" ca="1">IF($J47&lt;=K$15,MATCH(1,(OFFSET(회계장부!$A$1,K46,,$J$13-K46+1,)=기준일자)*(OFFSET(회계장부!$G$1,K46,,$J$13-K46+1,)=K$14),0)+K46,"")</f>
        <v/>
      </c>
    </row>
    <row r="48" spans="10:12" ht="24.95" customHeight="1" thickBot="1">
      <c r="J48" s="55">
        <v>33</v>
      </c>
      <c r="K48" s="66" t="str">
        <f t="array" aca="1" ref="K48" ca="1">IF($J48&lt;=K$15,MATCH(1,(OFFSET(회계장부!$A$1,K47,,$J$13-K47+1,)=기준일자)*(OFFSET(회계장부!$G$1,K47,,$J$13-K47+1,)=K$14),0)+K47,"")</f>
        <v/>
      </c>
    </row>
  </sheetData>
  <sheetProtection algorithmName="SHA-512" hashValue="+kn76JVioD81gTK8vfNueHTmrue2lI1iVipjzouyT5r7N8E4ZTYzZi1TSmb4Q8OI0Rn7t8TYkSnS/FgYaHwVqQ==" saltValue="G+sXJlXOGsM8nBBDQ/lAwQ==" spinCount="100000" sheet="1"/>
  <mergeCells count="73">
    <mergeCell ref="B25:C25"/>
    <mergeCell ref="D25:E25"/>
    <mergeCell ref="F25:G25"/>
    <mergeCell ref="A29:H29"/>
    <mergeCell ref="A26:A28"/>
    <mergeCell ref="B26:C26"/>
    <mergeCell ref="D26:F26"/>
    <mergeCell ref="G26:H26"/>
    <mergeCell ref="B27:C28"/>
    <mergeCell ref="D27:F28"/>
    <mergeCell ref="G27:H28"/>
    <mergeCell ref="A20:A25"/>
    <mergeCell ref="B20:C20"/>
    <mergeCell ref="D20:E20"/>
    <mergeCell ref="F20:G20"/>
    <mergeCell ref="B21:C21"/>
    <mergeCell ref="B24:C24"/>
    <mergeCell ref="D24:E24"/>
    <mergeCell ref="F24:G24"/>
    <mergeCell ref="B23:C23"/>
    <mergeCell ref="D23:E23"/>
    <mergeCell ref="F23:G23"/>
    <mergeCell ref="D21:E21"/>
    <mergeCell ref="F21:G21"/>
    <mergeCell ref="B22:C22"/>
    <mergeCell ref="A15:A17"/>
    <mergeCell ref="B15:C15"/>
    <mergeCell ref="D15:F15"/>
    <mergeCell ref="G15:H15"/>
    <mergeCell ref="E16:F16"/>
    <mergeCell ref="E17:F17"/>
    <mergeCell ref="A18:A19"/>
    <mergeCell ref="E18:F18"/>
    <mergeCell ref="G18:H18"/>
    <mergeCell ref="E19:F19"/>
    <mergeCell ref="G19:H19"/>
    <mergeCell ref="D22:E22"/>
    <mergeCell ref="F22:G22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A6:A14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C5:F5"/>
    <mergeCell ref="G5:H5"/>
    <mergeCell ref="A1:H1"/>
    <mergeCell ref="A2:H2"/>
    <mergeCell ref="B3:E3"/>
    <mergeCell ref="F3:G3"/>
    <mergeCell ref="E4:F4"/>
  </mergeCells>
  <phoneticPr fontId="2" type="noConversion"/>
  <conditionalFormatting sqref="A1:H29">
    <cfRule type="expression" dxfId="28" priority="1">
      <formula>AND(OR($L$15&lt;12,$L$15&gt;21),OR($K$15&lt;18,$K$15&gt;33))</formula>
    </cfRule>
  </conditionalFormatting>
  <conditionalFormatting sqref="A2:H2">
    <cfRule type="expression" dxfId="27" priority="5">
      <formula>LEN(A2)&gt;0</formula>
    </cfRule>
  </conditionalFormatting>
  <conditionalFormatting sqref="F13:G13">
    <cfRule type="containsText" dxfId="26" priority="4" operator="containsText" text="&lt;&lt; 다음면에 계속 &gt;&gt;">
      <formula>NOT(ISERROR(SEARCH("&lt;&lt; 다음면에 계속 &gt;&gt;",F13)))</formula>
    </cfRule>
  </conditionalFormatting>
  <conditionalFormatting sqref="F24:G24">
    <cfRule type="containsText" dxfId="25" priority="3" operator="containsText" text="&lt;&lt; 다음면에 계속 &gt;&gt;">
      <formula>NOT(ISERROR(SEARCH("&lt;&lt; 다음면에 계속 &gt;&gt;",F24)))</formula>
    </cfRule>
  </conditionalFormatting>
  <pageMargins left="0.27559055118110237" right="7.874015748031496E-2" top="0.47244094488188981" bottom="0.31496062992125984" header="0.31496062992125984" footer="0.31496062992125984"/>
  <pageSetup paperSize="9" orientation="portrait" horizontalDpi="4294967293" verticalDpi="4294967293" r:id="rId1"/>
  <colBreaks count="1" manualBreakCount="1">
    <brk id="8" max="2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5"/>
  <sheetViews>
    <sheetView showGridLines="0" showRowColHeaders="0" zoomScaleNormal="100" workbookViewId="0">
      <selection activeCell="E8" sqref="E8"/>
    </sheetView>
  </sheetViews>
  <sheetFormatPr defaultRowHeight="24.95" customHeight="1"/>
  <cols>
    <col min="1" max="1" width="9" style="1"/>
    <col min="2" max="6" width="15.625" style="4" customWidth="1"/>
    <col min="7" max="8" width="9" style="4"/>
  </cols>
  <sheetData>
    <row r="1" spans="1:6" customFormat="1" ht="24.95" customHeight="1" thickTop="1" thickBot="1">
      <c r="A1" s="197" t="s">
        <v>40</v>
      </c>
      <c r="B1" s="416" t="s">
        <v>35</v>
      </c>
      <c r="C1" s="416"/>
      <c r="D1" s="416" t="s">
        <v>26</v>
      </c>
      <c r="E1" s="416"/>
      <c r="F1" s="417" t="s">
        <v>36</v>
      </c>
    </row>
    <row r="2" spans="1:6" customFormat="1" ht="24.95" customHeight="1" thickBot="1">
      <c r="A2" s="198" t="s">
        <v>10</v>
      </c>
      <c r="B2" s="199" t="s">
        <v>12</v>
      </c>
      <c r="C2" s="199" t="s">
        <v>13</v>
      </c>
      <c r="D2" s="199" t="s">
        <v>12</v>
      </c>
      <c r="E2" s="199" t="s">
        <v>13</v>
      </c>
      <c r="F2" s="418"/>
    </row>
    <row r="3" spans="1:6" customFormat="1" ht="24.95" customHeight="1" thickBot="1">
      <c r="A3" s="198">
        <v>1</v>
      </c>
      <c r="B3" s="200">
        <f>SUMIFS(수입,회계월,월별누계!A3)</f>
        <v>100000</v>
      </c>
      <c r="C3" s="200">
        <f>SUMIFS(지출,회계월,월별누계!A3)</f>
        <v>0</v>
      </c>
      <c r="D3" s="200">
        <f>SUMIFS(수입,회계월,"&lt;="&amp; 월별누계!A3)</f>
        <v>100000</v>
      </c>
      <c r="E3" s="200">
        <f>SUMIFS(지출,회계월,"&lt;="&amp; 월별누계!A3)</f>
        <v>0</v>
      </c>
      <c r="F3" s="201">
        <f>D3-E3</f>
        <v>100000</v>
      </c>
    </row>
    <row r="4" spans="1:6" customFormat="1" ht="24.95" customHeight="1" thickBot="1">
      <c r="A4" s="198">
        <v>2</v>
      </c>
      <c r="B4" s="200">
        <f>SUMIFS(수입,회계월,월별누계!A4)</f>
        <v>0</v>
      </c>
      <c r="C4" s="200">
        <f>SUMIFS(지출,회계월,월별누계!A4)</f>
        <v>0</v>
      </c>
      <c r="D4" s="200">
        <f>IF(AND(B4=0,C4=0),0,SUMIFS(수입,회계월,"&lt;="&amp; 월별누계!A4))</f>
        <v>0</v>
      </c>
      <c r="E4" s="200">
        <f>IF(AND(B4=0,C4=0),0,SUMIFS(지출,회계월,"&lt;="&amp; 월별누계!A4))</f>
        <v>0</v>
      </c>
      <c r="F4" s="201">
        <f t="shared" ref="F4:F14" si="0">D4-E4</f>
        <v>0</v>
      </c>
    </row>
    <row r="5" spans="1:6" customFormat="1" ht="24.95" customHeight="1" thickBot="1">
      <c r="A5" s="198">
        <v>3</v>
      </c>
      <c r="B5" s="200">
        <f>SUMIFS(수입,회계월,월별누계!A5)</f>
        <v>0</v>
      </c>
      <c r="C5" s="200">
        <f>SUMIFS(지출,회계월,월별누계!A5)</f>
        <v>0</v>
      </c>
      <c r="D5" s="200">
        <f>IF(AND(B5=0,C5=0),0,SUMIFS(수입,회계월,"&lt;="&amp; 월별누계!A5))</f>
        <v>0</v>
      </c>
      <c r="E5" s="200">
        <f>IF(AND(B5=0,C5=0),0,SUMIFS(지출,회계월,"&lt;="&amp; 월별누계!A5))</f>
        <v>0</v>
      </c>
      <c r="F5" s="201">
        <f t="shared" si="0"/>
        <v>0</v>
      </c>
    </row>
    <row r="6" spans="1:6" customFormat="1" ht="24.95" customHeight="1" thickBot="1">
      <c r="A6" s="198">
        <v>4</v>
      </c>
      <c r="B6" s="200">
        <f>SUMIFS(수입,회계월,월별누계!A6)</f>
        <v>0</v>
      </c>
      <c r="C6" s="200">
        <f>SUMIFS(지출,회계월,월별누계!A6)</f>
        <v>0</v>
      </c>
      <c r="D6" s="200">
        <f>IF(AND(B6=0,C6=0),0,SUMIFS(수입,회계월,"&lt;="&amp; 월별누계!A6))</f>
        <v>0</v>
      </c>
      <c r="E6" s="200">
        <f>IF(AND(B6=0,C6=0),0,SUMIFS(지출,회계월,"&lt;="&amp; 월별누계!A6))</f>
        <v>0</v>
      </c>
      <c r="F6" s="201">
        <f t="shared" si="0"/>
        <v>0</v>
      </c>
    </row>
    <row r="7" spans="1:6" customFormat="1" ht="24.95" customHeight="1" thickBot="1">
      <c r="A7" s="198">
        <v>5</v>
      </c>
      <c r="B7" s="200">
        <f>SUMIFS(수입,회계월,월별누계!A7)</f>
        <v>0</v>
      </c>
      <c r="C7" s="200">
        <f>SUMIFS(지출,회계월,월별누계!A7)</f>
        <v>0</v>
      </c>
      <c r="D7" s="200">
        <f>IF(AND(B7=0,C7=0),0,SUMIFS(수입,회계월,"&lt;="&amp; 월별누계!A7))</f>
        <v>0</v>
      </c>
      <c r="E7" s="200">
        <f>IF(AND(B7=0,C7=0),0,SUMIFS(지출,회계월,"&lt;="&amp; 월별누계!A7))</f>
        <v>0</v>
      </c>
      <c r="F7" s="201">
        <f t="shared" si="0"/>
        <v>0</v>
      </c>
    </row>
    <row r="8" spans="1:6" customFormat="1" ht="24.95" customHeight="1" thickBot="1">
      <c r="A8" s="198">
        <v>6</v>
      </c>
      <c r="B8" s="200">
        <f>SUMIFS(수입,회계월,월별누계!A8)</f>
        <v>0</v>
      </c>
      <c r="C8" s="200">
        <f>SUMIFS(지출,회계월,월별누계!A8)</f>
        <v>0</v>
      </c>
      <c r="D8" s="200">
        <f>IF(AND(B8=0,C8=0),0,SUMIFS(수입,회계월,"&lt;="&amp; 월별누계!A8))</f>
        <v>0</v>
      </c>
      <c r="E8" s="200">
        <f>IF(AND(B8=0,C8=0),0,SUMIFS(지출,회계월,"&lt;="&amp; 월별누계!A8))</f>
        <v>0</v>
      </c>
      <c r="F8" s="201">
        <f t="shared" si="0"/>
        <v>0</v>
      </c>
    </row>
    <row r="9" spans="1:6" customFormat="1" ht="24.95" customHeight="1" thickBot="1">
      <c r="A9" s="198">
        <v>7</v>
      </c>
      <c r="B9" s="200">
        <f>SUMIFS(수입,회계월,월별누계!A9)</f>
        <v>0</v>
      </c>
      <c r="C9" s="200">
        <f>SUMIFS(지출,회계월,월별누계!A9)</f>
        <v>0</v>
      </c>
      <c r="D9" s="200">
        <f>IF(AND(B9=0,C9=0),0,SUMIFS(수입,회계월,"&lt;="&amp; 월별누계!A9))</f>
        <v>0</v>
      </c>
      <c r="E9" s="200">
        <f>IF(AND(B9=0,C9=0),0,SUMIFS(지출,회계월,"&lt;="&amp; 월별누계!A9))</f>
        <v>0</v>
      </c>
      <c r="F9" s="201">
        <f t="shared" si="0"/>
        <v>0</v>
      </c>
    </row>
    <row r="10" spans="1:6" customFormat="1" ht="24.95" customHeight="1" thickBot="1">
      <c r="A10" s="198">
        <v>8</v>
      </c>
      <c r="B10" s="200">
        <f>SUMIFS(수입,회계월,월별누계!A10)</f>
        <v>0</v>
      </c>
      <c r="C10" s="200">
        <f>SUMIFS(지출,회계월,월별누계!A10)</f>
        <v>0</v>
      </c>
      <c r="D10" s="200">
        <f>IF(AND(B10=0,C10=0),0,SUMIFS(수입,회계월,"&lt;="&amp; 월별누계!A10))</f>
        <v>0</v>
      </c>
      <c r="E10" s="200">
        <f>IF(AND(B10=0,C10=0),0,SUMIFS(지출,회계월,"&lt;="&amp; 월별누계!A10))</f>
        <v>0</v>
      </c>
      <c r="F10" s="201">
        <f t="shared" si="0"/>
        <v>0</v>
      </c>
    </row>
    <row r="11" spans="1:6" customFormat="1" ht="24.95" customHeight="1" thickBot="1">
      <c r="A11" s="198">
        <v>9</v>
      </c>
      <c r="B11" s="200">
        <f>SUMIFS(수입,회계월,월별누계!A11)</f>
        <v>0</v>
      </c>
      <c r="C11" s="200">
        <f>SUMIFS(지출,회계월,월별누계!A11)</f>
        <v>0</v>
      </c>
      <c r="D11" s="200">
        <f>IF(AND(B11=0,C11=0),0,SUMIFS(수입,회계월,"&lt;="&amp; 월별누계!A11))</f>
        <v>0</v>
      </c>
      <c r="E11" s="200">
        <f>IF(AND(B11=0,C11=0),0,SUMIFS(지출,회계월,"&lt;="&amp; 월별누계!A11))</f>
        <v>0</v>
      </c>
      <c r="F11" s="201">
        <f t="shared" si="0"/>
        <v>0</v>
      </c>
    </row>
    <row r="12" spans="1:6" customFormat="1" ht="24.95" customHeight="1" thickBot="1">
      <c r="A12" s="198">
        <v>10</v>
      </c>
      <c r="B12" s="200">
        <f>SUMIFS(수입,회계월,월별누계!A12)</f>
        <v>0</v>
      </c>
      <c r="C12" s="200">
        <f>SUMIFS(지출,회계월,월별누계!A12)</f>
        <v>0</v>
      </c>
      <c r="D12" s="200">
        <f>IF(AND(B12=0,C12=0),0,SUMIFS(수입,회계월,"&lt;="&amp; 월별누계!A12))</f>
        <v>0</v>
      </c>
      <c r="E12" s="200">
        <f>IF(AND(B12=0,C12=0),0,SUMIFS(지출,회계월,"&lt;="&amp; 월별누계!A12))</f>
        <v>0</v>
      </c>
      <c r="F12" s="201">
        <f t="shared" si="0"/>
        <v>0</v>
      </c>
    </row>
    <row r="13" spans="1:6" customFormat="1" ht="24.95" customHeight="1" thickBot="1">
      <c r="A13" s="198">
        <v>11</v>
      </c>
      <c r="B13" s="200">
        <f>SUMIFS(수입,회계월,월별누계!A13)</f>
        <v>0</v>
      </c>
      <c r="C13" s="200">
        <f>SUMIFS(지출,회계월,월별누계!A13)</f>
        <v>0</v>
      </c>
      <c r="D13" s="200">
        <f>IF(AND(B13=0,C13=0),0,SUMIFS(수입,회계월,"&lt;="&amp; 월별누계!A13))</f>
        <v>0</v>
      </c>
      <c r="E13" s="200">
        <f>IF(AND(B13=0,C13=0),0,SUMIFS(지출,회계월,"&lt;="&amp; 월별누계!A13))</f>
        <v>0</v>
      </c>
      <c r="F13" s="201">
        <f t="shared" si="0"/>
        <v>0</v>
      </c>
    </row>
    <row r="14" spans="1:6" customFormat="1" ht="24.95" customHeight="1" thickBot="1">
      <c r="A14" s="202">
        <v>12</v>
      </c>
      <c r="B14" s="203">
        <f>SUMIFS(수입,회계월,월별누계!A14)</f>
        <v>0</v>
      </c>
      <c r="C14" s="203">
        <f>SUMIFS(지출,회계월,월별누계!A14)</f>
        <v>0</v>
      </c>
      <c r="D14" s="203">
        <f>IF(AND(B14=0,C14=0),0,SUMIFS(수입,회계월,"&lt;="&amp; 월별누계!A14))</f>
        <v>0</v>
      </c>
      <c r="E14" s="203">
        <f>IF(AND(B14=0,C14=0),0,SUMIFS(지출,회계월,"&lt;="&amp; 월별누계!A14))</f>
        <v>0</v>
      </c>
      <c r="F14" s="204">
        <f t="shared" si="0"/>
        <v>0</v>
      </c>
    </row>
    <row r="15" spans="1:6" ht="24.95" customHeight="1" thickTop="1"/>
  </sheetData>
  <mergeCells count="3">
    <mergeCell ref="B1:C1"/>
    <mergeCell ref="D1:E1"/>
    <mergeCell ref="F1:F2"/>
  </mergeCells>
  <phoneticPr fontId="2" type="noConversion"/>
  <pageMargins left="0.25" right="0.25" top="0.75" bottom="0.75" header="0.3" footer="0.3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0A2A-6021-4C6F-B816-B9E67F2A3A57}">
  <sheetPr>
    <pageSetUpPr fitToPage="1"/>
  </sheetPr>
  <dimension ref="A1:W322"/>
  <sheetViews>
    <sheetView showGridLines="0" zoomScaleNormal="100" zoomScaleSheetLayoutView="100" workbookViewId="0">
      <pane ySplit="7" topLeftCell="A8" activePane="bottomLeft" state="frozen"/>
      <selection pane="bottomLeft" activeCell="D25" sqref="D25"/>
    </sheetView>
  </sheetViews>
  <sheetFormatPr defaultColWidth="9" defaultRowHeight="16.5"/>
  <cols>
    <col min="1" max="1" width="25.625" style="229" customWidth="1"/>
    <col min="2" max="2" width="14.625" style="247" customWidth="1"/>
    <col min="3" max="4" width="14.625" style="248" customWidth="1"/>
    <col min="5" max="5" width="16.875" style="248" customWidth="1"/>
    <col min="6" max="6" width="25.625" customWidth="1"/>
    <col min="7" max="10" width="14.625" style="248" customWidth="1"/>
    <col min="11" max="11" width="1.875" customWidth="1"/>
    <col min="13" max="13" width="13" style="89" bestFit="1" customWidth="1"/>
    <col min="15" max="15" width="9" style="1" hidden="1" customWidth="1"/>
    <col min="16" max="17" width="18.625" hidden="1" customWidth="1"/>
    <col min="18" max="22" width="9" hidden="1" customWidth="1"/>
    <col min="23" max="23" width="12.375" hidden="1" customWidth="1"/>
    <col min="24" max="24" width="0" hidden="1" customWidth="1"/>
  </cols>
  <sheetData>
    <row r="1" spans="1:18" ht="23.25" thickBot="1">
      <c r="A1" s="419" t="str">
        <f>IF(ISERROR(FIND("오류",회계코드!$B$29,1)),"회계 보고서","회계코드 설정에 오류가 있습니다.")</f>
        <v>회계 보고서</v>
      </c>
      <c r="B1" s="419"/>
      <c r="C1" s="419"/>
      <c r="D1" s="419"/>
      <c r="E1" s="419"/>
      <c r="F1" s="419"/>
      <c r="G1" s="419"/>
      <c r="H1" s="419"/>
      <c r="I1" s="419"/>
      <c r="J1" s="419"/>
      <c r="O1" s="1">
        <f>LEN($A1)+LEN($F1)</f>
        <v>6</v>
      </c>
      <c r="Q1" t="s">
        <v>198</v>
      </c>
    </row>
    <row r="2" spans="1:18" ht="20.25" customHeight="1" thickTop="1">
      <c r="A2" s="420" t="str">
        <f>"(대상기간 : " &amp; YEAR(M3) &amp; "년 " &amp; MONTH(M3) &amp; "월 " &amp; DAY(M3) &amp; "일" &amp; " - " &amp; IF(YEAR(M3)&lt;&gt;YEAR(M4),YEAR(M4) &amp; "년 ","") &amp; MONTH(M4) &amp; "월 " &amp; DAY(M4) &amp; "일" &amp; ")"</f>
        <v>(대상기간 : 2025년 1월 1일 - 1월 31일)</v>
      </c>
      <c r="B2" s="420"/>
      <c r="C2" s="420"/>
      <c r="D2" s="420"/>
      <c r="E2" s="420"/>
      <c r="F2" s="420"/>
      <c r="G2" s="420"/>
      <c r="H2" s="420"/>
      <c r="I2" s="420"/>
      <c r="J2" s="420"/>
      <c r="L2" s="181" t="s">
        <v>83</v>
      </c>
      <c r="M2" s="182" t="s">
        <v>84</v>
      </c>
      <c r="O2" s="1">
        <f t="shared" ref="O2:O65" si="0">LEN($A2)+LEN($F2)</f>
        <v>29</v>
      </c>
      <c r="Q2" t="s">
        <v>197</v>
      </c>
    </row>
    <row r="3" spans="1:18" ht="21.75" customHeight="1" thickBot="1">
      <c r="A3" s="424" t="str">
        <f>IF(LEN(교회명)&gt;0,IF(LEN(부서명)&gt;0,교회명&amp;" "&amp;부서명,"[오류] 회계코드 Sheet에서 부서명을 입력하세요."),"[오류] 회계코드 Sheet에서 교회명을 입력하세요.")</f>
        <v>대구동부교회 유치부</v>
      </c>
      <c r="B3" s="424"/>
      <c r="C3" s="424"/>
      <c r="D3" s="424"/>
      <c r="E3" s="424"/>
      <c r="F3" s="424"/>
      <c r="G3" s="424"/>
      <c r="H3" s="424"/>
      <c r="I3" s="424"/>
      <c r="J3" s="424"/>
      <c r="L3" s="183" t="s">
        <v>85</v>
      </c>
      <c r="M3" s="184">
        <v>45658</v>
      </c>
      <c r="O3" s="1">
        <f t="shared" si="0"/>
        <v>10</v>
      </c>
    </row>
    <row r="4" spans="1:18" s="45" customFormat="1" ht="21.75" customHeight="1" thickBot="1">
      <c r="A4" s="236" t="s">
        <v>190</v>
      </c>
      <c r="B4" s="280">
        <f>SUMIFS(수입,관,"전년도이월금")</f>
        <v>100000</v>
      </c>
      <c r="C4" s="428" t="s">
        <v>235</v>
      </c>
      <c r="D4" s="429"/>
      <c r="E4" s="281">
        <f ca="1">SUM(C7:D7)</f>
        <v>100000</v>
      </c>
      <c r="F4" s="237" t="s">
        <v>199</v>
      </c>
      <c r="G4" s="282">
        <f ca="1">SUM(C7,D7)-SUM(H7,I7)</f>
        <v>100000</v>
      </c>
      <c r="H4" s="428" t="s">
        <v>236</v>
      </c>
      <c r="I4" s="429"/>
      <c r="J4" s="283">
        <f ca="1">SUM(H7:I7)</f>
        <v>0</v>
      </c>
      <c r="L4" s="185" t="s">
        <v>86</v>
      </c>
      <c r="M4" s="186">
        <v>45688</v>
      </c>
      <c r="O4" s="1">
        <f t="shared" si="0"/>
        <v>12</v>
      </c>
      <c r="Q4" s="45" t="s">
        <v>205</v>
      </c>
      <c r="R4" s="45" t="s">
        <v>204</v>
      </c>
    </row>
    <row r="5" spans="1:18" s="45" customFormat="1" ht="18" customHeight="1" thickBot="1">
      <c r="A5" s="425" t="s">
        <v>194</v>
      </c>
      <c r="B5" s="426"/>
      <c r="C5" s="426"/>
      <c r="D5" s="426"/>
      <c r="E5" s="427"/>
      <c r="F5" s="421" t="s">
        <v>195</v>
      </c>
      <c r="G5" s="422"/>
      <c r="H5" s="422"/>
      <c r="I5" s="422"/>
      <c r="J5" s="423"/>
      <c r="M5" s="94"/>
      <c r="O5" s="1">
        <f t="shared" si="0"/>
        <v>10</v>
      </c>
      <c r="Q5" s="45" t="s">
        <v>206</v>
      </c>
      <c r="R5" s="45" t="s">
        <v>200</v>
      </c>
    </row>
    <row r="6" spans="1:18" ht="19.5" customHeight="1" thickBot="1">
      <c r="A6" s="271" t="s">
        <v>196</v>
      </c>
      <c r="B6" s="284" t="s">
        <v>192</v>
      </c>
      <c r="C6" s="239" t="s">
        <v>189</v>
      </c>
      <c r="D6" s="239" t="s">
        <v>188</v>
      </c>
      <c r="E6" s="272" t="s">
        <v>216</v>
      </c>
      <c r="F6" s="240" t="s">
        <v>196</v>
      </c>
      <c r="G6" s="284" t="s">
        <v>192</v>
      </c>
      <c r="H6" s="241" t="s">
        <v>189</v>
      </c>
      <c r="I6" s="241" t="s">
        <v>188</v>
      </c>
      <c r="J6" s="270" t="s">
        <v>217</v>
      </c>
      <c r="O6" s="1">
        <f t="shared" si="0"/>
        <v>12</v>
      </c>
      <c r="Q6" t="s">
        <v>207</v>
      </c>
      <c r="R6" t="s">
        <v>201</v>
      </c>
    </row>
    <row r="7" spans="1:18" ht="26.25" customHeight="1" thickBot="1">
      <c r="A7" s="242" t="s">
        <v>203</v>
      </c>
      <c r="B7" s="249">
        <f ca="1">SUMIFS(B$8:B$322,$A$8:$A$322,"="&amp;"  "&amp;"*")+B4</f>
        <v>100000</v>
      </c>
      <c r="C7" s="249">
        <f ca="1">SUMIFS(C$8:C$322,$A$8:$A$322,"="&amp;"  "&amp;"*")+SUMIFS(수입,관,"전년도이월금",회계장부!$A:$A,"&lt;"&amp;회계보고_시작일)</f>
        <v>0</v>
      </c>
      <c r="D7" s="249">
        <f ca="1">SUMIFS(D$8:D$322,$A$8:$A$322,"="&amp;"  "&amp;"*")+SUMIFS(수입,관,"전년도이월금",회계장부!$A:$A,"&gt;="&amp;회계보고_시작일,회계장부!$A:$A,"&lt;="&amp;회계보고_종료일)</f>
        <v>100000</v>
      </c>
      <c r="E7" s="273">
        <f ca="1">SUMIFS(E$8:E$322,$A$8:$A$322,"="&amp;"  "&amp;"*")+SUMIFS(수입,관,"전년도이월금",회계장부!$A:$A,"&gt;="&amp;회계보고_시작일,회계장부!$A:$A,"&lt;="&amp;회계보고_종료일)</f>
        <v>100000</v>
      </c>
      <c r="F7" s="238" t="s">
        <v>191</v>
      </c>
      <c r="G7" s="249">
        <f ca="1">SUMIFS(G$8:G$322,$F$8:$F$322,"="&amp;"  "&amp;"*")</f>
        <v>0</v>
      </c>
      <c r="H7" s="249">
        <f t="shared" ref="H7:J7" ca="1" si="1">SUMIFS(H$8:H$322,$F$8:$F$322,"="&amp;"  "&amp;"*")</f>
        <v>0</v>
      </c>
      <c r="I7" s="249">
        <f t="shared" ca="1" si="1"/>
        <v>0</v>
      </c>
      <c r="J7" s="250">
        <f t="shared" ca="1" si="1"/>
        <v>0</v>
      </c>
      <c r="O7" s="1">
        <f t="shared" si="0"/>
        <v>22</v>
      </c>
      <c r="Q7" t="s">
        <v>208</v>
      </c>
      <c r="R7" t="s">
        <v>202</v>
      </c>
    </row>
    <row r="8" spans="1:18" ht="17.25" thickBot="1">
      <c r="A8" s="234" t="str">
        <f ca="1">IFERROR(INDEX(회계코드!$C:$C,MATCH(ROW(A8),회계코드!$B:$B,0),1),IFERROR(INDEX(회계코드!$E:$E,MATCH(ROW(A8),회계코드!$D:$D,0),1),""))</f>
        <v>교회보조금</v>
      </c>
      <c r="B8" s="253"/>
      <c r="C8" s="246">
        <f ca="1">IF(LEN($A8)&gt;0,IF(LEFT($A8,1)&lt;&gt;" ",SUMIFS(수입,관,$A8,회계장부!$A:$A,"&lt;"&amp;회계보고_시작일),SUMIFS(수입,항목,TRIM($A8),회계장부!$A:$A,"&lt;"&amp;회계보고_시작일)),"")</f>
        <v>0</v>
      </c>
      <c r="D8" s="246">
        <f ca="1">IF(LEN($A8)&gt;0,IF(LEFT($A8,1)&lt;&gt;" ",SUMIFS(수입,관,$A8,회계장부!$A:$A,"&gt;="&amp;회계보고_시작일,회계장부!$A:$A,"&lt;="&amp;회계보고_종료일),SUMIFS(수입,항목,TRIM($A8),회계장부!$A:$A,"&gt;="&amp;회계보고_시작일,회계장부!$A:$A,"&lt;="&amp;회계보고_종료일)),"")</f>
        <v>0</v>
      </c>
      <c r="E8" s="254">
        <f ca="1">IF(LEN($A8)&gt;0,B8-SUM(C8:D8),"")</f>
        <v>0</v>
      </c>
      <c r="F8" s="235" t="str">
        <f ca="1">IFERROR(INDEX(회계코드!$G:$G,MATCH(ROW(F8),회계코드!$F:$F,0),1),IFERROR(INDEX(회계코드!$I:$I,MATCH(ROW(F8),회계코드!$H:$H,0),1),""))</f>
        <v>간식및다과비</v>
      </c>
      <c r="G8" s="251"/>
      <c r="H8" s="252">
        <f ca="1">IF(LEN($F8)&gt;0,IF(LEFT($F8,1)&lt;&gt;" ",SUMIFS(지출,관,$F8,회계장부!$A:$A,"&lt;"&amp;회계보고_시작일),SUMIFS(지출,항목,TRIM($F8),회계장부!$A:$A,"&lt;"&amp;회계보고_시작일)),"")</f>
        <v>0</v>
      </c>
      <c r="I8" s="252">
        <f ca="1">IF(LEN($F8)&gt;0,IF(LEFT($F8,1)&lt;&gt;" ",SUMIFS(지출,관,$F8,회계장부!$A:$A,"&gt;="&amp;회계보고_시작일,회계장부!$A:$A,"&lt;="&amp;회계보고_종료일),SUMIFS(지출,항목,TRIM($F8),회계장부!$A:$A,"&gt;="&amp;회계보고_시작일,회계장부!$A:$A,"&lt;="&amp;회계보고_종료일)),"")</f>
        <v>0</v>
      </c>
      <c r="J8" s="255">
        <f ca="1">IF(LEN($F8)&gt;0,G8-SUM(H8:I8),"")</f>
        <v>0</v>
      </c>
      <c r="O8" s="1">
        <f t="shared" ca="1" si="0"/>
        <v>11</v>
      </c>
    </row>
    <row r="9" spans="1:18" ht="17.25" thickBot="1">
      <c r="A9" s="234" t="str">
        <f ca="1">IFERROR(INDEX(회계코드!$C:$C,MATCH(ROW(A9),회계코드!$B:$B,0),1),IFERROR(INDEX(회계코드!$E:$E,MATCH(ROW(A9),회계코드!$D:$D,0),1),""))</f>
        <v xml:space="preserve">  재배정금</v>
      </c>
      <c r="B9" s="253"/>
      <c r="C9" s="246">
        <f ca="1">IF(LEN($A9)&gt;0,IF(LEFT($A9,1)&lt;&gt;" ",SUMIFS(수입,관,$A9,회계장부!$A:$A,"&lt;"&amp;회계보고_시작일),SUMIFS(수입,항목,TRIM($A9),회계장부!$A:$A,"&lt;"&amp;회계보고_시작일)),"")</f>
        <v>0</v>
      </c>
      <c r="D9" s="246">
        <f ca="1">IF(LEN($A9)&gt;0,IF(LEFT($A9,1)&lt;&gt;" ",SUMIFS(수입,관,$A9,회계장부!$A:$A,"&gt;="&amp;회계보고_시작일,회계장부!$A:$A,"&lt;="&amp;회계보고_종료일),SUMIFS(수입,항목,TRIM($A9),회계장부!$A:$A,"&gt;="&amp;회계보고_시작일,회계장부!$A:$A,"&lt;="&amp;회계보고_종료일)),"")</f>
        <v>0</v>
      </c>
      <c r="E9" s="254">
        <f t="shared" ref="E9:E72" ca="1" si="2">IF(LEN($A9)&gt;0,B9-SUM(C9:D9),"")</f>
        <v>0</v>
      </c>
      <c r="F9" s="235" t="str">
        <f ca="1">IFERROR(INDEX(회계코드!$G:$G,MATCH(ROW(F9),회계코드!$F:$F,0),1),IFERROR(INDEX(회계코드!$I:$I,MATCH(ROW(F9),회계코드!$H:$H,0),1),""))</f>
        <v xml:space="preserve">  주일간식</v>
      </c>
      <c r="G9" s="251"/>
      <c r="H9" s="252">
        <f ca="1">IF(LEN($F9)&gt;0,IF(LEFT($F9,1)&lt;&gt;" ",SUMIFS(지출,관,$F9,회계장부!$A:$A,"&lt;"&amp;회계보고_시작일),SUMIFS(지출,항목,TRIM($F9),회계장부!$A:$A,"&lt;"&amp;회계보고_시작일)),"")</f>
        <v>0</v>
      </c>
      <c r="I9" s="252">
        <f ca="1">IF(LEN($F9)&gt;0,IF(LEFT($F9,1)&lt;&gt;" ",SUMIFS(지출,관,$F9,회계장부!$A:$A,"&gt;="&amp;회계보고_시작일,회계장부!$A:$A,"&lt;="&amp;회계보고_종료일),SUMIFS(지출,항목,TRIM($F9),회계장부!$A:$A,"&gt;="&amp;회계보고_시작일,회계장부!$A:$A,"&lt;="&amp;회계보고_종료일)),"")</f>
        <v>0</v>
      </c>
      <c r="J9" s="255">
        <f t="shared" ref="J9:J11" ca="1" si="3">IF(LEN($F9)&gt;0,G9-SUM(H9:I9),"")</f>
        <v>0</v>
      </c>
      <c r="O9" s="1">
        <f t="shared" ca="1" si="0"/>
        <v>12</v>
      </c>
    </row>
    <row r="10" spans="1:18" ht="17.25" thickBot="1">
      <c r="A10" s="234" t="str">
        <f ca="1">IFERROR(INDEX(회계코드!$C:$C,MATCH(ROW(A10),회계코드!$B:$B,0),1),IFERROR(INDEX(회계코드!$E:$E,MATCH(ROW(A10),회계코드!$D:$D,0),1),""))</f>
        <v xml:space="preserve">  교회지원금</v>
      </c>
      <c r="B10" s="253"/>
      <c r="C10" s="246">
        <f ca="1">IF(LEN($A10)&gt;0,IF(LEFT($A10,1)&lt;&gt;" ",SUMIFS(수입,관,$A10,회계장부!$A:$A,"&lt;"&amp;회계보고_시작일),SUMIFS(수입,항목,TRIM($A10),회계장부!$A:$A,"&lt;"&amp;회계보고_시작일)),"")</f>
        <v>0</v>
      </c>
      <c r="D10" s="246">
        <f ca="1">IF(LEN($A10)&gt;0,IF(LEFT($A10,1)&lt;&gt;" ",SUMIFS(수입,관,$A10,회계장부!$A:$A,"&gt;="&amp;회계보고_시작일,회계장부!$A:$A,"&lt;="&amp;회계보고_종료일),SUMIFS(수입,항목,TRIM($A10),회계장부!$A:$A,"&gt;="&amp;회계보고_시작일,회계장부!$A:$A,"&lt;="&amp;회계보고_종료일)),"")</f>
        <v>0</v>
      </c>
      <c r="E10" s="254">
        <f t="shared" ca="1" si="2"/>
        <v>0</v>
      </c>
      <c r="F10" s="235" t="str">
        <f ca="1">IFERROR(INDEX(회계코드!$G:$G,MATCH(ROW(F10),회계코드!$F:$F,0),1),IFERROR(INDEX(회계코드!$I:$I,MATCH(ROW(F10),회계코드!$H:$H,0),1),""))</f>
        <v xml:space="preserve">  성가대간식</v>
      </c>
      <c r="G10" s="251"/>
      <c r="H10" s="252">
        <f ca="1">IF(LEN($F10)&gt;0,IF(LEFT($F10,1)&lt;&gt;" ",SUMIFS(지출,관,$F10,회계장부!$A:$A,"&lt;"&amp;회계보고_시작일),SUMIFS(지출,항목,TRIM($F10),회계장부!$A:$A,"&lt;"&amp;회계보고_시작일)),"")</f>
        <v>0</v>
      </c>
      <c r="I10" s="252">
        <f ca="1">IF(LEN($F10)&gt;0,IF(LEFT($F10,1)&lt;&gt;" ",SUMIFS(지출,관,$F10,회계장부!$A:$A,"&gt;="&amp;회계보고_시작일,회계장부!$A:$A,"&lt;="&amp;회계보고_종료일),SUMIFS(지출,항목,TRIM($F10),회계장부!$A:$A,"&gt;="&amp;회계보고_시작일,회계장부!$A:$A,"&lt;="&amp;회계보고_종료일)),"")</f>
        <v>0</v>
      </c>
      <c r="J10" s="255">
        <f t="shared" ca="1" si="3"/>
        <v>0</v>
      </c>
      <c r="O10" s="1">
        <f t="shared" ca="1" si="0"/>
        <v>14</v>
      </c>
    </row>
    <row r="11" spans="1:18" ht="17.25" thickBot="1">
      <c r="A11" s="234" t="str">
        <f ca="1">IFERROR(INDEX(회계코드!$C:$C,MATCH(ROW(A11),회계코드!$B:$B,0),1),IFERROR(INDEX(회계코드!$E:$E,MATCH(ROW(A11),회계코드!$D:$D,0),1),""))</f>
        <v>헌금/회비</v>
      </c>
      <c r="B11" s="253"/>
      <c r="C11" s="246">
        <f ca="1">IF(LEN($A11)&gt;0,IF(LEFT($A11,1)&lt;&gt;" ",SUMIFS(수입,관,$A11,회계장부!$A:$A,"&lt;"&amp;회계보고_시작일),SUMIFS(수입,항목,TRIM($A11),회계장부!$A:$A,"&lt;"&amp;회계보고_시작일)),"")</f>
        <v>0</v>
      </c>
      <c r="D11" s="246">
        <f ca="1">IF(LEN($A11)&gt;0,IF(LEFT($A11,1)&lt;&gt;" ",SUMIFS(수입,관,$A11,회계장부!$A:$A,"&gt;="&amp;회계보고_시작일,회계장부!$A:$A,"&lt;="&amp;회계보고_종료일),SUMIFS(수입,항목,TRIM($A11),회계장부!$A:$A,"&gt;="&amp;회계보고_시작일,회계장부!$A:$A,"&lt;="&amp;회계보고_종료일)),"")</f>
        <v>0</v>
      </c>
      <c r="E11" s="254">
        <f t="shared" ca="1" si="2"/>
        <v>0</v>
      </c>
      <c r="F11" s="235" t="str">
        <f ca="1">IFERROR(INDEX(회계코드!$G:$G,MATCH(ROW(F11),회계코드!$F:$F,0),1),IFERROR(INDEX(회계코드!$I:$I,MATCH(ROW(F11),회계코드!$H:$H,0),1),""))</f>
        <v xml:space="preserve">  다과류</v>
      </c>
      <c r="G11" s="251"/>
      <c r="H11" s="252">
        <f ca="1">IF(LEN($F11)&gt;0,IF(LEFT($F11,1)&lt;&gt;" ",SUMIFS(지출,관,$F11,회계장부!$A:$A,"&lt;"&amp;회계보고_시작일),SUMIFS(지출,항목,TRIM($F11),회계장부!$A:$A,"&lt;"&amp;회계보고_시작일)),"")</f>
        <v>0</v>
      </c>
      <c r="I11" s="252">
        <f ca="1">IF(LEN($F11)&gt;0,IF(LEFT($F11,1)&lt;&gt;" ",SUMIFS(지출,관,$F11,회계장부!$A:$A,"&gt;="&amp;회계보고_시작일,회계장부!$A:$A,"&lt;="&amp;회계보고_종료일),SUMIFS(지출,항목,TRIM($F11),회계장부!$A:$A,"&gt;="&amp;회계보고_시작일,회계장부!$A:$A,"&lt;="&amp;회계보고_종료일)),"")</f>
        <v>0</v>
      </c>
      <c r="J11" s="255">
        <f t="shared" ca="1" si="3"/>
        <v>0</v>
      </c>
      <c r="O11" s="1">
        <f t="shared" ca="1" si="0"/>
        <v>10</v>
      </c>
    </row>
    <row r="12" spans="1:18" ht="17.25" thickBot="1">
      <c r="A12" s="234" t="str">
        <f ca="1">IFERROR(INDEX(회계코드!$C:$C,MATCH(ROW(A12),회계코드!$B:$B,0),1),IFERROR(INDEX(회계코드!$E:$E,MATCH(ROW(A12),회계코드!$D:$D,0),1),""))</f>
        <v xml:space="preserve">  주일헌금</v>
      </c>
      <c r="B12" s="253"/>
      <c r="C12" s="246">
        <f ca="1">IF(LEN($A12)&gt;0,IF(LEFT($A12,1)&lt;&gt;" ",SUMIFS(수입,관,$A12,회계장부!$A:$A,"&lt;"&amp;회계보고_시작일),SUMIFS(수입,항목,TRIM($A12),회계장부!$A:$A,"&lt;"&amp;회계보고_시작일)),"")</f>
        <v>0</v>
      </c>
      <c r="D12" s="246">
        <f ca="1">IF(LEN($A12)&gt;0,IF(LEFT($A12,1)&lt;&gt;" ",SUMIFS(수입,관,$A12,회계장부!$A:$A,"&gt;="&amp;회계보고_시작일,회계장부!$A:$A,"&lt;="&amp;회계보고_종료일),SUMIFS(수입,항목,TRIM($A12),회계장부!$A:$A,"&gt;="&amp;회계보고_시작일,회계장부!$A:$A,"&lt;="&amp;회계보고_종료일)),"")</f>
        <v>0</v>
      </c>
      <c r="E12" s="254">
        <f t="shared" ca="1" si="2"/>
        <v>0</v>
      </c>
      <c r="F12" s="235" t="str">
        <f ca="1">IFERROR(INDEX(회계코드!$G:$G,MATCH(ROW(F12),회계코드!$F:$F,0),1),IFERROR(INDEX(회계코드!$I:$I,MATCH(ROW(F12),회계코드!$H:$H,0),1),""))</f>
        <v>성경학교운영비</v>
      </c>
      <c r="G12" s="251"/>
      <c r="H12" s="252">
        <f ca="1">IF(LEN($F12)&gt;0,IF(LEFT($F12,1)&lt;&gt;" ",SUMIFS(지출,관,$F12,회계장부!$A:$A,"&lt;"&amp;회계보고_시작일),SUMIFS(지출,항목,TRIM($F12),회계장부!$A:$A,"&lt;"&amp;회계보고_시작일)),"")</f>
        <v>0</v>
      </c>
      <c r="I12" s="252">
        <f ca="1">IF(LEN($F12)&gt;0,IF(LEFT($F12,1)&lt;&gt;" ",SUMIFS(지출,관,$F12,회계장부!$A:$A,"&gt;="&amp;회계보고_시작일,회계장부!$A:$A,"&lt;="&amp;회계보고_종료일),SUMIFS(지출,항목,TRIM($F12),회계장부!$A:$A,"&gt;="&amp;회계보고_시작일,회계장부!$A:$A,"&lt;="&amp;회계보고_종료일)),"")</f>
        <v>0</v>
      </c>
      <c r="J12" s="255">
        <f t="shared" ref="J12:J75" ca="1" si="4">IF(LEN($F12)&gt;0,G12-SUM(H12:I12),"")</f>
        <v>0</v>
      </c>
      <c r="O12" s="1">
        <f t="shared" ca="1" si="0"/>
        <v>13</v>
      </c>
    </row>
    <row r="13" spans="1:18" ht="17.25" thickBot="1">
      <c r="A13" s="234" t="str">
        <f ca="1">IFERROR(INDEX(회계코드!$C:$C,MATCH(ROW(A13),회계코드!$B:$B,0),1),IFERROR(INDEX(회계코드!$E:$E,MATCH(ROW(A13),회계코드!$D:$D,0),1),""))</f>
        <v xml:space="preserve">  감사헌금</v>
      </c>
      <c r="B13" s="253"/>
      <c r="C13" s="246">
        <f ca="1">IF(LEN($A13)&gt;0,IF(LEFT($A13,1)&lt;&gt;" ",SUMIFS(수입,관,$A13,회계장부!$A:$A,"&lt;"&amp;회계보고_시작일),SUMIFS(수입,항목,TRIM($A13),회계장부!$A:$A,"&lt;"&amp;회계보고_시작일)),"")</f>
        <v>0</v>
      </c>
      <c r="D13" s="246">
        <f ca="1">IF(LEN($A13)&gt;0,IF(LEFT($A13,1)&lt;&gt;" ",SUMIFS(수입,관,$A13,회계장부!$A:$A,"&gt;="&amp;회계보고_시작일,회계장부!$A:$A,"&lt;="&amp;회계보고_종료일),SUMIFS(수입,항목,TRIM($A13),회계장부!$A:$A,"&gt;="&amp;회계보고_시작일,회계장부!$A:$A,"&lt;="&amp;회계보고_종료일)),"")</f>
        <v>0</v>
      </c>
      <c r="E13" s="254">
        <f t="shared" ca="1" si="2"/>
        <v>0</v>
      </c>
      <c r="F13" s="235" t="str">
        <f ca="1">IFERROR(INDEX(회계코드!$G:$G,MATCH(ROW(F13),회계코드!$F:$F,0),1),IFERROR(INDEX(회계코드!$I:$I,MATCH(ROW(F13),회계코드!$H:$H,0),1),""))</f>
        <v xml:space="preserve">  겨울성경학교</v>
      </c>
      <c r="G13" s="251"/>
      <c r="H13" s="252">
        <f ca="1">IF(LEN($F13)&gt;0,IF(LEFT($F13,1)&lt;&gt;" ",SUMIFS(지출,관,$F13,회계장부!$A:$A,"&lt;"&amp;회계보고_시작일),SUMIFS(지출,항목,TRIM($F13),회계장부!$A:$A,"&lt;"&amp;회계보고_시작일)),"")</f>
        <v>0</v>
      </c>
      <c r="I13" s="252">
        <f ca="1">IF(LEN($F13)&gt;0,IF(LEFT($F13,1)&lt;&gt;" ",SUMIFS(지출,관,$F13,회계장부!$A:$A,"&gt;="&amp;회계보고_시작일,회계장부!$A:$A,"&lt;="&amp;회계보고_종료일),SUMIFS(지출,항목,TRIM($F13),회계장부!$A:$A,"&gt;="&amp;회계보고_시작일,회계장부!$A:$A,"&lt;="&amp;회계보고_종료일)),"")</f>
        <v>0</v>
      </c>
      <c r="J13" s="255">
        <f t="shared" ca="1" si="4"/>
        <v>0</v>
      </c>
      <c r="O13" s="1">
        <f t="shared" ca="1" si="0"/>
        <v>14</v>
      </c>
    </row>
    <row r="14" spans="1:18" ht="17.25" thickBot="1">
      <c r="A14" s="234" t="str">
        <f ca="1">IFERROR(INDEX(회계코드!$C:$C,MATCH(ROW(A14),회계코드!$B:$B,0),1),IFERROR(INDEX(회계코드!$E:$E,MATCH(ROW(A14),회계코드!$D:$D,0),1),""))</f>
        <v xml:space="preserve">  십일조헌금</v>
      </c>
      <c r="B14" s="253"/>
      <c r="C14" s="246">
        <f ca="1">IF(LEN($A14)&gt;0,IF(LEFT($A14,1)&lt;&gt;" ",SUMIFS(수입,관,$A14,회계장부!$A:$A,"&lt;"&amp;회계보고_시작일),SUMIFS(수입,항목,TRIM($A14),회계장부!$A:$A,"&lt;"&amp;회계보고_시작일)),"")</f>
        <v>0</v>
      </c>
      <c r="D14" s="246">
        <f ca="1">IF(LEN($A14)&gt;0,IF(LEFT($A14,1)&lt;&gt;" ",SUMIFS(수입,관,$A14,회계장부!$A:$A,"&gt;="&amp;회계보고_시작일,회계장부!$A:$A,"&lt;="&amp;회계보고_종료일),SUMIFS(수입,항목,TRIM($A14),회계장부!$A:$A,"&gt;="&amp;회계보고_시작일,회계장부!$A:$A,"&lt;="&amp;회계보고_종료일)),"")</f>
        <v>0</v>
      </c>
      <c r="E14" s="254">
        <f t="shared" ca="1" si="2"/>
        <v>0</v>
      </c>
      <c r="F14" s="235" t="str">
        <f ca="1">IFERROR(INDEX(회계코드!$G:$G,MATCH(ROW(F14),회계코드!$F:$F,0),1),IFERROR(INDEX(회계코드!$I:$I,MATCH(ROW(F14),회계코드!$H:$H,0),1),""))</f>
        <v xml:space="preserve">  여름성경학교</v>
      </c>
      <c r="G14" s="251"/>
      <c r="H14" s="252">
        <f ca="1">IF(LEN($F14)&gt;0,IF(LEFT($F14,1)&lt;&gt;" ",SUMIFS(지출,관,$F14,회계장부!$A:$A,"&lt;"&amp;회계보고_시작일),SUMIFS(지출,항목,TRIM($F14),회계장부!$A:$A,"&lt;"&amp;회계보고_시작일)),"")</f>
        <v>0</v>
      </c>
      <c r="I14" s="252">
        <f ca="1">IF(LEN($F14)&gt;0,IF(LEFT($F14,1)&lt;&gt;" ",SUMIFS(지출,관,$F14,회계장부!$A:$A,"&gt;="&amp;회계보고_시작일,회계장부!$A:$A,"&lt;="&amp;회계보고_종료일),SUMIFS(지출,항목,TRIM($F14),회계장부!$A:$A,"&gt;="&amp;회계보고_시작일,회계장부!$A:$A,"&lt;="&amp;회계보고_종료일)),"")</f>
        <v>0</v>
      </c>
      <c r="J14" s="255">
        <f t="shared" ca="1" si="4"/>
        <v>0</v>
      </c>
      <c r="O14" s="1">
        <f t="shared" ca="1" si="0"/>
        <v>15</v>
      </c>
    </row>
    <row r="15" spans="1:18" ht="17.25" thickBot="1">
      <c r="A15" s="234" t="str">
        <f ca="1">IFERROR(INDEX(회계코드!$C:$C,MATCH(ROW(A15),회계코드!$B:$B,0),1),IFERROR(INDEX(회계코드!$E:$E,MATCH(ROW(A15),회계코드!$D:$D,0),1),""))</f>
        <v xml:space="preserve">  절기헌금</v>
      </c>
      <c r="B15" s="253"/>
      <c r="C15" s="246">
        <f ca="1">IF(LEN($A15)&gt;0,IF(LEFT($A15,1)&lt;&gt;" ",SUMIFS(수입,관,$A15,회계장부!$A:$A,"&lt;"&amp;회계보고_시작일),SUMIFS(수입,항목,TRIM($A15),회계장부!$A:$A,"&lt;"&amp;회계보고_시작일)),"")</f>
        <v>0</v>
      </c>
      <c r="D15" s="246">
        <f ca="1">IF(LEN($A15)&gt;0,IF(LEFT($A15,1)&lt;&gt;" ",SUMIFS(수입,관,$A15,회계장부!$A:$A,"&gt;="&amp;회계보고_시작일,회계장부!$A:$A,"&lt;="&amp;회계보고_종료일),SUMIFS(수입,항목,TRIM($A15),회계장부!$A:$A,"&gt;="&amp;회계보고_시작일,회계장부!$A:$A,"&lt;="&amp;회계보고_종료일)),"")</f>
        <v>0</v>
      </c>
      <c r="E15" s="254">
        <f t="shared" ca="1" si="2"/>
        <v>0</v>
      </c>
      <c r="F15" s="235" t="str">
        <f ca="1">IFERROR(INDEX(회계코드!$G:$G,MATCH(ROW(F15),회계코드!$F:$F,0),1),IFERROR(INDEX(회계코드!$I:$I,MATCH(ROW(F15),회계코드!$H:$H,0),1),""))</f>
        <v>교재_교육시설환경비</v>
      </c>
      <c r="G15" s="251"/>
      <c r="H15" s="252">
        <f ca="1">IF(LEN($F15)&gt;0,IF(LEFT($F15,1)&lt;&gt;" ",SUMIFS(지출,관,$F15,회계장부!$A:$A,"&lt;"&amp;회계보고_시작일),SUMIFS(지출,항목,TRIM($F15),회계장부!$A:$A,"&lt;"&amp;회계보고_시작일)),"")</f>
        <v>0</v>
      </c>
      <c r="I15" s="252">
        <f ca="1">IF(LEN($F15)&gt;0,IF(LEFT($F15,1)&lt;&gt;" ",SUMIFS(지출,관,$F15,회계장부!$A:$A,"&gt;="&amp;회계보고_시작일,회계장부!$A:$A,"&lt;="&amp;회계보고_종료일),SUMIFS(지출,항목,TRIM($F15),회계장부!$A:$A,"&gt;="&amp;회계보고_시작일,회계장부!$A:$A,"&lt;="&amp;회계보고_종료일)),"")</f>
        <v>0</v>
      </c>
      <c r="J15" s="255">
        <f t="shared" ca="1" si="4"/>
        <v>0</v>
      </c>
      <c r="O15" s="1">
        <f t="shared" ca="1" si="0"/>
        <v>16</v>
      </c>
    </row>
    <row r="16" spans="1:18" ht="17.25" thickBot="1">
      <c r="A16" s="234" t="str">
        <f ca="1">IFERROR(INDEX(회계코드!$C:$C,MATCH(ROW(A16),회계코드!$B:$B,0),1),IFERROR(INDEX(회계코드!$E:$E,MATCH(ROW(A16),회계코드!$D:$D,0),1),""))</f>
        <v>기타수입</v>
      </c>
      <c r="B16" s="253"/>
      <c r="C16" s="246">
        <f ca="1">IF(LEN($A16)&gt;0,IF(LEFT($A16,1)&lt;&gt;" ",SUMIFS(수입,관,$A16,회계장부!$A:$A,"&lt;"&amp;회계보고_시작일),SUMIFS(수입,항목,TRIM($A16),회계장부!$A:$A,"&lt;"&amp;회계보고_시작일)),"")</f>
        <v>0</v>
      </c>
      <c r="D16" s="246">
        <f ca="1">IF(LEN($A16)&gt;0,IF(LEFT($A16,1)&lt;&gt;" ",SUMIFS(수입,관,$A16,회계장부!$A:$A,"&gt;="&amp;회계보고_시작일,회계장부!$A:$A,"&lt;="&amp;회계보고_종료일),SUMIFS(수입,항목,TRIM($A16),회계장부!$A:$A,"&gt;="&amp;회계보고_시작일,회계장부!$A:$A,"&lt;="&amp;회계보고_종료일)),"")</f>
        <v>0</v>
      </c>
      <c r="E16" s="254">
        <f t="shared" ca="1" si="2"/>
        <v>0</v>
      </c>
      <c r="F16" s="235" t="str">
        <f ca="1">IFERROR(INDEX(회계코드!$G:$G,MATCH(ROW(F16),회계코드!$F:$F,0),1),IFERROR(INDEX(회계코드!$I:$I,MATCH(ROW(F16),회계코드!$H:$H,0),1),""))</f>
        <v xml:space="preserve">  공과교재</v>
      </c>
      <c r="G16" s="251"/>
      <c r="H16" s="252">
        <f ca="1">IF(LEN($F16)&gt;0,IF(LEFT($F16,1)&lt;&gt;" ",SUMIFS(지출,관,$F16,회계장부!$A:$A,"&lt;"&amp;회계보고_시작일),SUMIFS(지출,항목,TRIM($F16),회계장부!$A:$A,"&lt;"&amp;회계보고_시작일)),"")</f>
        <v>0</v>
      </c>
      <c r="I16" s="252">
        <f ca="1">IF(LEN($F16)&gt;0,IF(LEFT($F16,1)&lt;&gt;" ",SUMIFS(지출,관,$F16,회계장부!$A:$A,"&gt;="&amp;회계보고_시작일,회계장부!$A:$A,"&lt;="&amp;회계보고_종료일),SUMIFS(지출,항목,TRIM($F16),회계장부!$A:$A,"&gt;="&amp;회계보고_시작일,회계장부!$A:$A,"&lt;="&amp;회계보고_종료일)),"")</f>
        <v>0</v>
      </c>
      <c r="J16" s="255">
        <f t="shared" ca="1" si="4"/>
        <v>0</v>
      </c>
      <c r="O16" s="1">
        <f t="shared" ca="1" si="0"/>
        <v>10</v>
      </c>
    </row>
    <row r="17" spans="1:18" ht="17.25" thickBot="1">
      <c r="A17" s="234" t="str">
        <f ca="1">IFERROR(INDEX(회계코드!$C:$C,MATCH(ROW(A17),회계코드!$B:$B,0),1),IFERROR(INDEX(회계코드!$E:$E,MATCH(ROW(A17),회계코드!$D:$D,0),1),""))</f>
        <v xml:space="preserve">  예금이자</v>
      </c>
      <c r="B17" s="253"/>
      <c r="C17" s="246">
        <f ca="1">IF(LEN($A17)&gt;0,IF(LEFT($A17,1)&lt;&gt;" ",SUMIFS(수입,관,$A17,회계장부!$A:$A,"&lt;"&amp;회계보고_시작일),SUMIFS(수입,항목,TRIM($A17),회계장부!$A:$A,"&lt;"&amp;회계보고_시작일)),"")</f>
        <v>0</v>
      </c>
      <c r="D17" s="246">
        <f ca="1">IF(LEN($A17)&gt;0,IF(LEFT($A17,1)&lt;&gt;" ",SUMIFS(수입,관,$A17,회계장부!$A:$A,"&gt;="&amp;회계보고_시작일,회계장부!$A:$A,"&lt;="&amp;회계보고_종료일),SUMIFS(수입,항목,TRIM($A17),회계장부!$A:$A,"&gt;="&amp;회계보고_시작일,회계장부!$A:$A,"&lt;="&amp;회계보고_종료일)),"")</f>
        <v>0</v>
      </c>
      <c r="E17" s="254">
        <f t="shared" ca="1" si="2"/>
        <v>0</v>
      </c>
      <c r="F17" s="235" t="str">
        <f ca="1">IFERROR(INDEX(회계코드!$G:$G,MATCH(ROW(F17),회계코드!$F:$F,0),1),IFERROR(INDEX(회계코드!$I:$I,MATCH(ROW(F17),회계코드!$H:$H,0),1),""))</f>
        <v xml:space="preserve">  교육기자재</v>
      </c>
      <c r="G17" s="251"/>
      <c r="H17" s="252">
        <f ca="1">IF(LEN($F17)&gt;0,IF(LEFT($F17,1)&lt;&gt;" ",SUMIFS(지출,관,$F17,회계장부!$A:$A,"&lt;"&amp;회계보고_시작일),SUMIFS(지출,항목,TRIM($F17),회계장부!$A:$A,"&lt;"&amp;회계보고_시작일)),"")</f>
        <v>0</v>
      </c>
      <c r="I17" s="252">
        <f ca="1">IF(LEN($F17)&gt;0,IF(LEFT($F17,1)&lt;&gt;" ",SUMIFS(지출,관,$F17,회계장부!$A:$A,"&gt;="&amp;회계보고_시작일,회계장부!$A:$A,"&lt;="&amp;회계보고_종료일),SUMIFS(지출,항목,TRIM($F17),회계장부!$A:$A,"&gt;="&amp;회계보고_시작일,회계장부!$A:$A,"&lt;="&amp;회계보고_종료일)),"")</f>
        <v>0</v>
      </c>
      <c r="J17" s="255">
        <f t="shared" ca="1" si="4"/>
        <v>0</v>
      </c>
      <c r="O17" s="1">
        <f t="shared" ca="1" si="0"/>
        <v>13</v>
      </c>
    </row>
    <row r="18" spans="1:18" ht="17.25" thickBot="1">
      <c r="A18" s="234" t="str">
        <f ca="1">IFERROR(INDEX(회계코드!$C:$C,MATCH(ROW(A18),회계코드!$B:$B,0),1),IFERROR(INDEX(회계코드!$E:$E,MATCH(ROW(A18),회계코드!$D:$D,0),1),""))</f>
        <v xml:space="preserve">  잡수입</v>
      </c>
      <c r="B18" s="253"/>
      <c r="C18" s="246">
        <f ca="1">IF(LEN($A18)&gt;0,IF(LEFT($A18,1)&lt;&gt;" ",SUMIFS(수입,관,$A18,회계장부!$A:$A,"&lt;"&amp;회계보고_시작일),SUMIFS(수입,항목,TRIM($A18),회계장부!$A:$A,"&lt;"&amp;회계보고_시작일)),"")</f>
        <v>0</v>
      </c>
      <c r="D18" s="246">
        <f ca="1">IF(LEN($A18)&gt;0,IF(LEFT($A18,1)&lt;&gt;" ",SUMIFS(수입,관,$A18,회계장부!$A:$A,"&gt;="&amp;회계보고_시작일,회계장부!$A:$A,"&lt;="&amp;회계보고_종료일),SUMIFS(수입,항목,TRIM($A18),회계장부!$A:$A,"&gt;="&amp;회계보고_시작일,회계장부!$A:$A,"&lt;="&amp;회계보고_종료일)),"")</f>
        <v>0</v>
      </c>
      <c r="E18" s="254">
        <f t="shared" ca="1" si="2"/>
        <v>0</v>
      </c>
      <c r="F18" s="235" t="str">
        <f ca="1">IFERROR(INDEX(회계코드!$G:$G,MATCH(ROW(F18),회계코드!$F:$F,0),1),IFERROR(INDEX(회계코드!$I:$I,MATCH(ROW(F18),회계코드!$H:$H,0),1),""))</f>
        <v xml:space="preserve">  문구류</v>
      </c>
      <c r="G18" s="251"/>
      <c r="H18" s="252">
        <f ca="1">IF(LEN($F18)&gt;0,IF(LEFT($F18,1)&lt;&gt;" ",SUMIFS(지출,관,$F18,회계장부!$A:$A,"&lt;"&amp;회계보고_시작일),SUMIFS(지출,항목,TRIM($F18),회계장부!$A:$A,"&lt;"&amp;회계보고_시작일)),"")</f>
        <v>0</v>
      </c>
      <c r="I18" s="252">
        <f ca="1">IF(LEN($F18)&gt;0,IF(LEFT($F18,1)&lt;&gt;" ",SUMIFS(지출,관,$F18,회계장부!$A:$A,"&gt;="&amp;회계보고_시작일,회계장부!$A:$A,"&lt;="&amp;회계보고_종료일),SUMIFS(지출,항목,TRIM($F18),회계장부!$A:$A,"&gt;="&amp;회계보고_시작일,회계장부!$A:$A,"&lt;="&amp;회계보고_종료일)),"")</f>
        <v>0</v>
      </c>
      <c r="J18" s="255">
        <f t="shared" ca="1" si="4"/>
        <v>0</v>
      </c>
      <c r="O18" s="1">
        <f t="shared" ca="1" si="0"/>
        <v>10</v>
      </c>
    </row>
    <row r="19" spans="1:18" ht="17.25" thickBot="1">
      <c r="A19" s="234" t="str">
        <f ca="1">IFERROR(INDEX(회계코드!$C:$C,MATCH(ROW(A19),회계코드!$B:$B,0),1),IFERROR(INDEX(회계코드!$E:$E,MATCH(ROW(A19),회계코드!$D:$D,0),1),""))</f>
        <v/>
      </c>
      <c r="B19" s="253"/>
      <c r="C19" s="246" t="str">
        <f ca="1">IF(LEN($A19)&gt;0,IF(LEFT($A19,1)&lt;&gt;" ",SUMIFS(수입,관,$A19,회계장부!$A:$A,"&lt;"&amp;회계보고_시작일),SUMIFS(수입,항목,TRIM($A19),회계장부!$A:$A,"&lt;"&amp;회계보고_시작일)),"")</f>
        <v/>
      </c>
      <c r="D19" s="246" t="str">
        <f ca="1">IF(LEN($A19)&gt;0,IF(LEFT($A19,1)&lt;&gt;" ",SUMIFS(수입,관,$A19,회계장부!$A:$A,"&gt;="&amp;회계보고_시작일,회계장부!$A:$A,"&lt;="&amp;회계보고_종료일),SUMIFS(수입,항목,TRIM($A19),회계장부!$A:$A,"&gt;="&amp;회계보고_시작일,회계장부!$A:$A,"&lt;="&amp;회계보고_종료일)),"")</f>
        <v/>
      </c>
      <c r="E19" s="254" t="str">
        <f t="shared" ca="1" si="2"/>
        <v/>
      </c>
      <c r="F19" s="235" t="str">
        <f ca="1">IFERROR(INDEX(회계코드!$G:$G,MATCH(ROW(F19),회계코드!$F:$F,0),1),IFERROR(INDEX(회계코드!$I:$I,MATCH(ROW(F19),회계코드!$H:$H,0),1),""))</f>
        <v xml:space="preserve">  환경정리</v>
      </c>
      <c r="G19" s="251"/>
      <c r="H19" s="252">
        <f ca="1">IF(LEN($F19)&gt;0,IF(LEFT($F19,1)&lt;&gt;" ",SUMIFS(지출,관,$F19,회계장부!$A:$A,"&lt;"&amp;회계보고_시작일),SUMIFS(지출,항목,TRIM($F19),회계장부!$A:$A,"&lt;"&amp;회계보고_시작일)),"")</f>
        <v>0</v>
      </c>
      <c r="I19" s="252">
        <f ca="1">IF(LEN($F19)&gt;0,IF(LEFT($F19,1)&lt;&gt;" ",SUMIFS(지출,관,$F19,회계장부!$A:$A,"&gt;="&amp;회계보고_시작일,회계장부!$A:$A,"&lt;="&amp;회계보고_종료일),SUMIFS(지출,항목,TRIM($F19),회계장부!$A:$A,"&gt;="&amp;회계보고_시작일,회계장부!$A:$A,"&lt;="&amp;회계보고_종료일)),"")</f>
        <v>0</v>
      </c>
      <c r="J19" s="255">
        <f t="shared" ca="1" si="4"/>
        <v>0</v>
      </c>
      <c r="O19" s="1">
        <f t="shared" ca="1" si="0"/>
        <v>6</v>
      </c>
    </row>
    <row r="20" spans="1:18" ht="17.25" thickBot="1">
      <c r="A20" s="234" t="str">
        <f ca="1">IFERROR(INDEX(회계코드!$C:$C,MATCH(ROW(A20),회계코드!$B:$B,0),1),IFERROR(INDEX(회계코드!$E:$E,MATCH(ROW(A20),회계코드!$D:$D,0),1),""))</f>
        <v/>
      </c>
      <c r="B20" s="253"/>
      <c r="C20" s="246" t="str">
        <f ca="1">IF(LEN($A20)&gt;0,IF(LEFT($A20,1)&lt;&gt;" ",SUMIFS(수입,관,$A20,회계장부!$A:$A,"&lt;"&amp;회계보고_시작일),SUMIFS(수입,항목,TRIM($A20),회계장부!$A:$A,"&lt;"&amp;회계보고_시작일)),"")</f>
        <v/>
      </c>
      <c r="D20" s="246" t="str">
        <f ca="1">IF(LEN($A20)&gt;0,IF(LEFT($A20,1)&lt;&gt;" ",SUMIFS(수입,관,$A20,회계장부!$A:$A,"&gt;="&amp;회계보고_시작일,회계장부!$A:$A,"&lt;="&amp;회계보고_종료일),SUMIFS(수입,항목,TRIM($A20),회계장부!$A:$A,"&gt;="&amp;회계보고_시작일,회계장부!$A:$A,"&lt;="&amp;회계보고_종료일)),"")</f>
        <v/>
      </c>
      <c r="E20" s="254" t="str">
        <f t="shared" ca="1" si="2"/>
        <v/>
      </c>
      <c r="F20" s="235" t="str">
        <f ca="1">IFERROR(INDEX(회계코드!$G:$G,MATCH(ROW(F20),회계코드!$F:$F,0),1),IFERROR(INDEX(회계코드!$I:$I,MATCH(ROW(F20),회계코드!$H:$H,0),1),""))</f>
        <v>총회_진행부_성가대</v>
      </c>
      <c r="G20" s="251"/>
      <c r="H20" s="252">
        <f ca="1">IF(LEN($F20)&gt;0,IF(LEFT($F20,1)&lt;&gt;" ",SUMIFS(지출,관,$F20,회계장부!$A:$A,"&lt;"&amp;회계보고_시작일),SUMIFS(지출,항목,TRIM($F20),회계장부!$A:$A,"&lt;"&amp;회계보고_시작일)),"")</f>
        <v>0</v>
      </c>
      <c r="I20" s="252">
        <f ca="1">IF(LEN($F20)&gt;0,IF(LEFT($F20,1)&lt;&gt;" ",SUMIFS(지출,관,$F20,회계장부!$A:$A,"&gt;="&amp;회계보고_시작일,회계장부!$A:$A,"&lt;="&amp;회계보고_종료일),SUMIFS(지출,항목,TRIM($F20),회계장부!$A:$A,"&gt;="&amp;회계보고_시작일,회계장부!$A:$A,"&lt;="&amp;회계보고_종료일)),"")</f>
        <v>0</v>
      </c>
      <c r="J20" s="255">
        <f t="shared" ca="1" si="4"/>
        <v>0</v>
      </c>
      <c r="O20" s="1">
        <f t="shared" ca="1" si="0"/>
        <v>10</v>
      </c>
      <c r="Q20" t="s">
        <v>210</v>
      </c>
      <c r="R20" t="s">
        <v>209</v>
      </c>
    </row>
    <row r="21" spans="1:18" ht="17.25" thickBot="1">
      <c r="A21" s="234" t="str">
        <f ca="1">IFERROR(INDEX(회계코드!$C:$C,MATCH(ROW(A21),회계코드!$B:$B,0),1),IFERROR(INDEX(회계코드!$E:$E,MATCH(ROW(A21),회계코드!$D:$D,0),1),""))</f>
        <v/>
      </c>
      <c r="B21" s="245"/>
      <c r="C21" s="246" t="str">
        <f ca="1">IF(LEN($A21)&gt;0,IF(LEFT($A21,1)&lt;&gt;" ",SUMIFS(수입,관,$A21,회계장부!$A:$A,"&lt;"&amp;회계보고_시작일),SUMIFS(수입,항목,TRIM($A21),회계장부!$A:$A,"&lt;"&amp;회계보고_시작일)),"")</f>
        <v/>
      </c>
      <c r="D21" s="246" t="str">
        <f ca="1">IF(LEN($A21)&gt;0,IF(LEFT($A21,1)&lt;&gt;" ",SUMIFS(수입,관,$A21,회계장부!$A:$A,"&gt;="&amp;회계보고_시작일,회계장부!$A:$A,"&lt;="&amp;회계보고_종료일),SUMIFS(수입,항목,TRIM($A21),회계장부!$A:$A,"&gt;="&amp;회계보고_시작일,회계장부!$A:$A,"&lt;="&amp;회계보고_종료일)),"")</f>
        <v/>
      </c>
      <c r="E21" s="254" t="str">
        <f t="shared" ca="1" si="2"/>
        <v/>
      </c>
      <c r="F21" s="235" t="str">
        <f ca="1">IFERROR(INDEX(회계코드!$G:$G,MATCH(ROW(F21),회계코드!$F:$F,0),1),IFERROR(INDEX(회계코드!$I:$I,MATCH(ROW(F21),회계코드!$H:$H,0),1),""))</f>
        <v xml:space="preserve">  총회</v>
      </c>
      <c r="G21" s="251"/>
      <c r="H21" s="252">
        <f ca="1">IF(LEN($F21)&gt;0,IF(LEFT($F21,1)&lt;&gt;" ",SUMIFS(지출,관,$F21,회계장부!$A:$A,"&lt;"&amp;회계보고_시작일),SUMIFS(지출,항목,TRIM($F21),회계장부!$A:$A,"&lt;"&amp;회계보고_시작일)),"")</f>
        <v>0</v>
      </c>
      <c r="I21" s="252">
        <f ca="1">IF(LEN($F21)&gt;0,IF(LEFT($F21,1)&lt;&gt;" ",SUMIFS(지출,관,$F21,회계장부!$A:$A,"&gt;="&amp;회계보고_시작일,회계장부!$A:$A,"&lt;="&amp;회계보고_종료일),SUMIFS(지출,항목,TRIM($F21),회계장부!$A:$A,"&gt;="&amp;회계보고_시작일,회계장부!$A:$A,"&lt;="&amp;회계보고_종료일)),"")</f>
        <v>0</v>
      </c>
      <c r="J21" s="255">
        <f t="shared" ca="1" si="4"/>
        <v>0</v>
      </c>
      <c r="O21" s="1">
        <f t="shared" ca="1" si="0"/>
        <v>4</v>
      </c>
    </row>
    <row r="22" spans="1:18" ht="17.25" thickBot="1">
      <c r="A22" s="234" t="str">
        <f ca="1">IFERROR(INDEX(회계코드!$C:$C,MATCH(ROW(A22),회계코드!$B:$B,0),1),IFERROR(INDEX(회계코드!$E:$E,MATCH(ROW(A22),회계코드!$D:$D,0),1),""))</f>
        <v/>
      </c>
      <c r="B22" s="245"/>
      <c r="C22" s="246" t="str">
        <f ca="1">IF(LEN($A22)&gt;0,IF(LEFT($A22,1)&lt;&gt;" ",SUMIFS(수입,관,$A22,회계장부!$A:$A,"&lt;"&amp;회계보고_시작일),SUMIFS(수입,항목,TRIM($A22),회계장부!$A:$A,"&lt;"&amp;회계보고_시작일)),"")</f>
        <v/>
      </c>
      <c r="D22" s="246" t="str">
        <f ca="1">IF(LEN($A22)&gt;0,IF(LEFT($A22,1)&lt;&gt;" ",SUMIFS(수입,관,$A22,회계장부!$A:$A,"&gt;="&amp;회계보고_시작일,회계장부!$A:$A,"&lt;="&amp;회계보고_종료일),SUMIFS(수입,항목,TRIM($A22),회계장부!$A:$A,"&gt;="&amp;회계보고_시작일,회계장부!$A:$A,"&lt;="&amp;회계보고_종료일)),"")</f>
        <v/>
      </c>
      <c r="E22" s="254" t="str">
        <f t="shared" ca="1" si="2"/>
        <v/>
      </c>
      <c r="F22" s="235" t="str">
        <f ca="1">IFERROR(INDEX(회계코드!$G:$G,MATCH(ROW(F22),회계코드!$F:$F,0),1),IFERROR(INDEX(회계코드!$I:$I,MATCH(ROW(F22),회계코드!$H:$H,0),1),""))</f>
        <v xml:space="preserve">  진행부</v>
      </c>
      <c r="G22" s="251"/>
      <c r="H22" s="252">
        <f ca="1">IF(LEN($F22)&gt;0,IF(LEFT($F22,1)&lt;&gt;" ",SUMIFS(지출,관,$F22,회계장부!$A:$A,"&lt;"&amp;회계보고_시작일),SUMIFS(지출,항목,TRIM($F22),회계장부!$A:$A,"&lt;"&amp;회계보고_시작일)),"")</f>
        <v>0</v>
      </c>
      <c r="I22" s="252">
        <f ca="1">IF(LEN($F22)&gt;0,IF(LEFT($F22,1)&lt;&gt;" ",SUMIFS(지출,관,$F22,회계장부!$A:$A,"&gt;="&amp;회계보고_시작일,회계장부!$A:$A,"&lt;="&amp;회계보고_종료일),SUMIFS(지출,항목,TRIM($F22),회계장부!$A:$A,"&gt;="&amp;회계보고_시작일,회계장부!$A:$A,"&lt;="&amp;회계보고_종료일)),"")</f>
        <v>0</v>
      </c>
      <c r="J22" s="255">
        <f t="shared" ca="1" si="4"/>
        <v>0</v>
      </c>
      <c r="O22" s="1">
        <f t="shared" ca="1" si="0"/>
        <v>5</v>
      </c>
    </row>
    <row r="23" spans="1:18" ht="17.25" thickBot="1">
      <c r="A23" s="234" t="str">
        <f ca="1">IFERROR(INDEX(회계코드!$C:$C,MATCH(ROW(A23),회계코드!$B:$B,0),1),IFERROR(INDEX(회계코드!$E:$E,MATCH(ROW(A23),회계코드!$D:$D,0),1),""))</f>
        <v/>
      </c>
      <c r="B23" s="245"/>
      <c r="C23" s="246" t="str">
        <f ca="1">IF(LEN($A23)&gt;0,IF(LEFT($A23,1)&lt;&gt;" ",SUMIFS(수입,관,$A23,회계장부!$A:$A,"&lt;"&amp;회계보고_시작일),SUMIFS(수입,항목,TRIM($A23),회계장부!$A:$A,"&lt;"&amp;회계보고_시작일)),"")</f>
        <v/>
      </c>
      <c r="D23" s="246" t="str">
        <f ca="1">IF(LEN($A23)&gt;0,IF(LEFT($A23,1)&lt;&gt;" ",SUMIFS(수입,관,$A23,회계장부!$A:$A,"&gt;="&amp;회계보고_시작일,회계장부!$A:$A,"&lt;="&amp;회계보고_종료일),SUMIFS(수입,항목,TRIM($A23),회계장부!$A:$A,"&gt;="&amp;회계보고_시작일,회계장부!$A:$A,"&lt;="&amp;회계보고_종료일)),"")</f>
        <v/>
      </c>
      <c r="E23" s="254" t="str">
        <f t="shared" ca="1" si="2"/>
        <v/>
      </c>
      <c r="F23" s="235" t="str">
        <f ca="1">IFERROR(INDEX(회계코드!$G:$G,MATCH(ROW(F23),회계코드!$F:$F,0),1),IFERROR(INDEX(회계코드!$I:$I,MATCH(ROW(F23),회계코드!$H:$H,0),1),""))</f>
        <v xml:space="preserve">  성가대</v>
      </c>
      <c r="G23" s="251"/>
      <c r="H23" s="252">
        <f ca="1">IF(LEN($F23)&gt;0,IF(LEFT($F23,1)&lt;&gt;" ",SUMIFS(지출,관,$F23,회계장부!$A:$A,"&lt;"&amp;회계보고_시작일),SUMIFS(지출,항목,TRIM($F23),회계장부!$A:$A,"&lt;"&amp;회계보고_시작일)),"")</f>
        <v>0</v>
      </c>
      <c r="I23" s="252">
        <f ca="1">IF(LEN($F23)&gt;0,IF(LEFT($F23,1)&lt;&gt;" ",SUMIFS(지출,관,$F23,회계장부!$A:$A,"&gt;="&amp;회계보고_시작일,회계장부!$A:$A,"&lt;="&amp;회계보고_종료일),SUMIFS(지출,항목,TRIM($F23),회계장부!$A:$A,"&gt;="&amp;회계보고_시작일,회계장부!$A:$A,"&lt;="&amp;회계보고_종료일)),"")</f>
        <v>0</v>
      </c>
      <c r="J23" s="255">
        <f t="shared" ca="1" si="4"/>
        <v>0</v>
      </c>
      <c r="M23" s="243"/>
      <c r="O23" s="1">
        <f t="shared" ca="1" si="0"/>
        <v>5</v>
      </c>
    </row>
    <row r="24" spans="1:18" ht="17.25" thickBot="1">
      <c r="A24" s="234" t="str">
        <f ca="1">IFERROR(INDEX(회계코드!$C:$C,MATCH(ROW(A24),회계코드!$B:$B,0),1),IFERROR(INDEX(회계코드!$E:$E,MATCH(ROW(A24),회계코드!$D:$D,0),1),""))</f>
        <v/>
      </c>
      <c r="B24" s="245"/>
      <c r="C24" s="246" t="str">
        <f ca="1">IF(LEN($A24)&gt;0,IF(LEFT($A24,1)&lt;&gt;" ",SUMIFS(수입,관,$A24,회계장부!$A:$A,"&lt;"&amp;회계보고_시작일),SUMIFS(수입,항목,TRIM($A24),회계장부!$A:$A,"&lt;"&amp;회계보고_시작일)),"")</f>
        <v/>
      </c>
      <c r="D24" s="246" t="str">
        <f ca="1">IF(LEN($A24)&gt;0,IF(LEFT($A24,1)&lt;&gt;" ",SUMIFS(수입,관,$A24,회계장부!$A:$A,"&gt;="&amp;회계보고_시작일,회계장부!$A:$A,"&lt;="&amp;회계보고_종료일),SUMIFS(수입,항목,TRIM($A24),회계장부!$A:$A,"&gt;="&amp;회계보고_시작일,회계장부!$A:$A,"&lt;="&amp;회계보고_종료일)),"")</f>
        <v/>
      </c>
      <c r="E24" s="254" t="str">
        <f t="shared" ca="1" si="2"/>
        <v/>
      </c>
      <c r="F24" s="235" t="str">
        <f ca="1">IFERROR(INDEX(회계코드!$G:$G,MATCH(ROW(F24),회계코드!$F:$F,0),1),IFERROR(INDEX(회계코드!$I:$I,MATCH(ROW(F24),회계코드!$H:$H,0),1),""))</f>
        <v>기도_월례회_전도_친교</v>
      </c>
      <c r="G24" s="251"/>
      <c r="H24" s="252">
        <f ca="1">IF(LEN($F24)&gt;0,IF(LEFT($F24,1)&lt;&gt;" ",SUMIFS(지출,관,$F24,회계장부!$A:$A,"&lt;"&amp;회계보고_시작일),SUMIFS(지출,항목,TRIM($F24),회계장부!$A:$A,"&lt;"&amp;회계보고_시작일)),"")</f>
        <v>0</v>
      </c>
      <c r="I24" s="252">
        <f ca="1">IF(LEN($F24)&gt;0,IF(LEFT($F24,1)&lt;&gt;" ",SUMIFS(지출,관,$F24,회계장부!$A:$A,"&gt;="&amp;회계보고_시작일,회계장부!$A:$A,"&lt;="&amp;회계보고_종료일),SUMIFS(지출,항목,TRIM($F24),회계장부!$A:$A,"&gt;="&amp;회계보고_시작일,회계장부!$A:$A,"&lt;="&amp;회계보고_종료일)),"")</f>
        <v>0</v>
      </c>
      <c r="J24" s="255">
        <f t="shared" ca="1" si="4"/>
        <v>0</v>
      </c>
      <c r="M24" s="244"/>
      <c r="O24" s="1">
        <f t="shared" ca="1" si="0"/>
        <v>12</v>
      </c>
    </row>
    <row r="25" spans="1:18" ht="17.25" thickBot="1">
      <c r="A25" s="234" t="str">
        <f ca="1">IFERROR(INDEX(회계코드!$C:$C,MATCH(ROW(A25),회계코드!$B:$B,0),1),IFERROR(INDEX(회계코드!$E:$E,MATCH(ROW(A25),회계코드!$D:$D,0),1),""))</f>
        <v/>
      </c>
      <c r="B25" s="245"/>
      <c r="C25" s="246" t="str">
        <f ca="1">IF(LEN($A25)&gt;0,IF(LEFT($A25,1)&lt;&gt;" ",SUMIFS(수입,관,$A25,회계장부!$A:$A,"&lt;"&amp;회계보고_시작일),SUMIFS(수입,항목,TRIM($A25),회계장부!$A:$A,"&lt;"&amp;회계보고_시작일)),"")</f>
        <v/>
      </c>
      <c r="D25" s="246" t="str">
        <f ca="1">IF(LEN($A25)&gt;0,IF(LEFT($A25,1)&lt;&gt;" ",SUMIFS(수입,관,$A25,회계장부!$A:$A,"&gt;="&amp;회계보고_시작일,회계장부!$A:$A,"&lt;="&amp;회계보고_종료일),SUMIFS(수입,항목,TRIM($A25),회계장부!$A:$A,"&gt;="&amp;회계보고_시작일,회계장부!$A:$A,"&lt;="&amp;회계보고_종료일)),"")</f>
        <v/>
      </c>
      <c r="E25" s="254" t="str">
        <f t="shared" ca="1" si="2"/>
        <v/>
      </c>
      <c r="F25" s="235" t="str">
        <f ca="1">IFERROR(INDEX(회계코드!$G:$G,MATCH(ROW(F25),회계코드!$F:$F,0),1),IFERROR(INDEX(회계코드!$I:$I,MATCH(ROW(F25),회계코드!$H:$H,0),1),""))</f>
        <v xml:space="preserve">  교사기도회</v>
      </c>
      <c r="G25" s="251"/>
      <c r="H25" s="252">
        <f ca="1">IF(LEN($F25)&gt;0,IF(LEFT($F25,1)&lt;&gt;" ",SUMIFS(지출,관,$F25,회계장부!$A:$A,"&lt;"&amp;회계보고_시작일),SUMIFS(지출,항목,TRIM($F25),회계장부!$A:$A,"&lt;"&amp;회계보고_시작일)),"")</f>
        <v>0</v>
      </c>
      <c r="I25" s="252">
        <f ca="1">IF(LEN($F25)&gt;0,IF(LEFT($F25,1)&lt;&gt;" ",SUMIFS(지출,관,$F25,회계장부!$A:$A,"&gt;="&amp;회계보고_시작일,회계장부!$A:$A,"&lt;="&amp;회계보고_종료일),SUMIFS(지출,항목,TRIM($F25),회계장부!$A:$A,"&gt;="&amp;회계보고_시작일,회계장부!$A:$A,"&lt;="&amp;회계보고_종료일)),"")</f>
        <v>0</v>
      </c>
      <c r="J25" s="255">
        <f t="shared" ca="1" si="4"/>
        <v>0</v>
      </c>
      <c r="O25" s="1">
        <f t="shared" ca="1" si="0"/>
        <v>7</v>
      </c>
    </row>
    <row r="26" spans="1:18" ht="17.25" thickBot="1">
      <c r="A26" s="234" t="str">
        <f ca="1">IFERROR(INDEX(회계코드!$C:$C,MATCH(ROW(A26),회계코드!$B:$B,0),1),IFERROR(INDEX(회계코드!$E:$E,MATCH(ROW(A26),회계코드!$D:$D,0),1),""))</f>
        <v/>
      </c>
      <c r="B26" s="245"/>
      <c r="C26" s="246" t="str">
        <f ca="1">IF(LEN($A26)&gt;0,IF(LEFT($A26,1)&lt;&gt;" ",SUMIFS(수입,관,$A26,회계장부!$A:$A,"&lt;"&amp;회계보고_시작일),SUMIFS(수입,항목,TRIM($A26),회계장부!$A:$A,"&lt;"&amp;회계보고_시작일)),"")</f>
        <v/>
      </c>
      <c r="D26" s="246" t="str">
        <f ca="1">IF(LEN($A26)&gt;0,IF(LEFT($A26,1)&lt;&gt;" ",SUMIFS(수입,관,$A26,회계장부!$A:$A,"&gt;="&amp;회계보고_시작일,회계장부!$A:$A,"&lt;="&amp;회계보고_종료일),SUMIFS(수입,항목,TRIM($A26),회계장부!$A:$A,"&gt;="&amp;회계보고_시작일,회계장부!$A:$A,"&lt;="&amp;회계보고_종료일)),"")</f>
        <v/>
      </c>
      <c r="E26" s="254" t="str">
        <f t="shared" ca="1" si="2"/>
        <v/>
      </c>
      <c r="F26" s="235" t="str">
        <f ca="1">IFERROR(INDEX(회계코드!$G:$G,MATCH(ROW(F26),회계코드!$F:$F,0),1),IFERROR(INDEX(회계코드!$I:$I,MATCH(ROW(F26),회계코드!$H:$H,0),1),""))</f>
        <v xml:space="preserve">  교사월례회</v>
      </c>
      <c r="G26" s="251"/>
      <c r="H26" s="252">
        <f ca="1">IF(LEN($F26)&gt;0,IF(LEFT($F26,1)&lt;&gt;" ",SUMIFS(지출,관,$F26,회계장부!$A:$A,"&lt;"&amp;회계보고_시작일),SUMIFS(지출,항목,TRIM($F26),회계장부!$A:$A,"&lt;"&amp;회계보고_시작일)),"")</f>
        <v>0</v>
      </c>
      <c r="I26" s="252">
        <f ca="1">IF(LEN($F26)&gt;0,IF(LEFT($F26,1)&lt;&gt;" ",SUMIFS(지출,관,$F26,회계장부!$A:$A,"&gt;="&amp;회계보고_시작일,회계장부!$A:$A,"&lt;="&amp;회계보고_종료일),SUMIFS(지출,항목,TRIM($F26),회계장부!$A:$A,"&gt;="&amp;회계보고_시작일,회계장부!$A:$A,"&lt;="&amp;회계보고_종료일)),"")</f>
        <v>0</v>
      </c>
      <c r="J26" s="255">
        <f t="shared" ca="1" si="4"/>
        <v>0</v>
      </c>
      <c r="O26" s="1">
        <f t="shared" ca="1" si="0"/>
        <v>7</v>
      </c>
    </row>
    <row r="27" spans="1:18" ht="17.25" thickBot="1">
      <c r="A27" s="234" t="str">
        <f ca="1">IFERROR(INDEX(회계코드!$C:$C,MATCH(ROW(A27),회계코드!$B:$B,0),1),IFERROR(INDEX(회계코드!$E:$E,MATCH(ROW(A27),회계코드!$D:$D,0),1),""))</f>
        <v/>
      </c>
      <c r="B27" s="245"/>
      <c r="C27" s="246" t="str">
        <f ca="1">IF(LEN($A27)&gt;0,IF(LEFT($A27,1)&lt;&gt;" ",SUMIFS(수입,관,$A27,회계장부!$A:$A,"&lt;"&amp;회계보고_시작일),SUMIFS(수입,항목,TRIM($A27),회계장부!$A:$A,"&lt;"&amp;회계보고_시작일)),"")</f>
        <v/>
      </c>
      <c r="D27" s="246" t="str">
        <f ca="1">IF(LEN($A27)&gt;0,IF(LEFT($A27,1)&lt;&gt;" ",SUMIFS(수입,관,$A27,회계장부!$A:$A,"&gt;="&amp;회계보고_시작일,회계장부!$A:$A,"&lt;="&amp;회계보고_종료일),SUMIFS(수입,항목,TRIM($A27),회계장부!$A:$A,"&gt;="&amp;회계보고_시작일,회계장부!$A:$A,"&lt;="&amp;회계보고_종료일)),"")</f>
        <v/>
      </c>
      <c r="E27" s="254" t="str">
        <f t="shared" ca="1" si="2"/>
        <v/>
      </c>
      <c r="F27" s="235" t="str">
        <f ca="1">IFERROR(INDEX(회계코드!$G:$G,MATCH(ROW(F27),회계코드!$F:$F,0),1),IFERROR(INDEX(회계코드!$I:$I,MATCH(ROW(F27),회계코드!$H:$H,0),1),""))</f>
        <v xml:space="preserve">  전도</v>
      </c>
      <c r="G27" s="251"/>
      <c r="H27" s="252">
        <f ca="1">IF(LEN($F27)&gt;0,IF(LEFT($F27,1)&lt;&gt;" ",SUMIFS(지출,관,$F27,회계장부!$A:$A,"&lt;"&amp;회계보고_시작일),SUMIFS(지출,항목,TRIM($F27),회계장부!$A:$A,"&lt;"&amp;회계보고_시작일)),"")</f>
        <v>0</v>
      </c>
      <c r="I27" s="252">
        <f ca="1">IF(LEN($F27)&gt;0,IF(LEFT($F27,1)&lt;&gt;" ",SUMIFS(지출,관,$F27,회계장부!$A:$A,"&gt;="&amp;회계보고_시작일,회계장부!$A:$A,"&lt;="&amp;회계보고_종료일),SUMIFS(지출,항목,TRIM($F27),회계장부!$A:$A,"&gt;="&amp;회계보고_시작일,회계장부!$A:$A,"&lt;="&amp;회계보고_종료일)),"")</f>
        <v>0</v>
      </c>
      <c r="J27" s="255">
        <f t="shared" ca="1" si="4"/>
        <v>0</v>
      </c>
      <c r="O27" s="1">
        <f t="shared" ca="1" si="0"/>
        <v>4</v>
      </c>
    </row>
    <row r="28" spans="1:18" ht="17.25" thickBot="1">
      <c r="A28" s="234" t="str">
        <f ca="1">IFERROR(INDEX(회계코드!$C:$C,MATCH(ROW(A28),회계코드!$B:$B,0),1),IFERROR(INDEX(회계코드!$E:$E,MATCH(ROW(A28),회계코드!$D:$D,0),1),""))</f>
        <v/>
      </c>
      <c r="B28" s="245"/>
      <c r="C28" s="246" t="str">
        <f ca="1">IF(LEN($A28)&gt;0,IF(LEFT($A28,1)&lt;&gt;" ",SUMIFS(수입,관,$A28,회계장부!$A:$A,"&lt;"&amp;회계보고_시작일),SUMIFS(수입,항목,TRIM($A28),회계장부!$A:$A,"&lt;"&amp;회계보고_시작일)),"")</f>
        <v/>
      </c>
      <c r="D28" s="246" t="str">
        <f ca="1">IF(LEN($A28)&gt;0,IF(LEFT($A28,1)&lt;&gt;" ",SUMIFS(수입,관,$A28,회계장부!$A:$A,"&gt;="&amp;회계보고_시작일,회계장부!$A:$A,"&lt;="&amp;회계보고_종료일),SUMIFS(수입,항목,TRIM($A28),회계장부!$A:$A,"&gt;="&amp;회계보고_시작일,회계장부!$A:$A,"&lt;="&amp;회계보고_종료일)),"")</f>
        <v/>
      </c>
      <c r="E28" s="254" t="str">
        <f t="shared" ca="1" si="2"/>
        <v/>
      </c>
      <c r="F28" s="235" t="str">
        <f ca="1">IFERROR(INDEX(회계코드!$G:$G,MATCH(ROW(F28),회계코드!$F:$F,0),1),IFERROR(INDEX(회계코드!$I:$I,MATCH(ROW(F28),회계코드!$H:$H,0),1),""))</f>
        <v xml:space="preserve">  친교</v>
      </c>
      <c r="G28" s="251"/>
      <c r="H28" s="252">
        <f ca="1">IF(LEN($F28)&gt;0,IF(LEFT($F28,1)&lt;&gt;" ",SUMIFS(지출,관,$F28,회계장부!$A:$A,"&lt;"&amp;회계보고_시작일),SUMIFS(지출,항목,TRIM($F28),회계장부!$A:$A,"&lt;"&amp;회계보고_시작일)),"")</f>
        <v>0</v>
      </c>
      <c r="I28" s="252">
        <f ca="1">IF(LEN($F28)&gt;0,IF(LEFT($F28,1)&lt;&gt;" ",SUMIFS(지출,관,$F28,회계장부!$A:$A,"&gt;="&amp;회계보고_시작일,회계장부!$A:$A,"&lt;="&amp;회계보고_종료일),SUMIFS(지출,항목,TRIM($F28),회계장부!$A:$A,"&gt;="&amp;회계보고_시작일,회계장부!$A:$A,"&lt;="&amp;회계보고_종료일)),"")</f>
        <v>0</v>
      </c>
      <c r="J28" s="255">
        <f t="shared" ca="1" si="4"/>
        <v>0</v>
      </c>
      <c r="O28" s="1">
        <f t="shared" ca="1" si="0"/>
        <v>4</v>
      </c>
    </row>
    <row r="29" spans="1:18" ht="17.25" thickBot="1">
      <c r="A29" s="234" t="str">
        <f ca="1">IFERROR(INDEX(회계코드!$C:$C,MATCH(ROW(A29),회계코드!$B:$B,0),1),IFERROR(INDEX(회계코드!$E:$E,MATCH(ROW(A29),회계코드!$D:$D,0),1),""))</f>
        <v/>
      </c>
      <c r="B29" s="245"/>
      <c r="C29" s="246" t="str">
        <f ca="1">IF(LEN($A29)&gt;0,IF(LEFT($A29,1)&lt;&gt;" ",SUMIFS(수입,관,$A29,회계장부!$A:$A,"&lt;"&amp;회계보고_시작일),SUMIFS(수입,항목,TRIM($A29),회계장부!$A:$A,"&lt;"&amp;회계보고_시작일)),"")</f>
        <v/>
      </c>
      <c r="D29" s="246" t="str">
        <f ca="1">IF(LEN($A29)&gt;0,IF(LEFT($A29,1)&lt;&gt;" ",SUMIFS(수입,관,$A29,회계장부!$A:$A,"&gt;="&amp;회계보고_시작일,회계장부!$A:$A,"&lt;="&amp;회계보고_종료일),SUMIFS(수입,항목,TRIM($A29),회계장부!$A:$A,"&gt;="&amp;회계보고_시작일,회계장부!$A:$A,"&lt;="&amp;회계보고_종료일)),"")</f>
        <v/>
      </c>
      <c r="E29" s="254" t="str">
        <f t="shared" ca="1" si="2"/>
        <v/>
      </c>
      <c r="F29" s="235" t="str">
        <f ca="1">IFERROR(INDEX(회계코드!$G:$G,MATCH(ROW(F29),회계코드!$F:$F,0),1),IFERROR(INDEX(회계코드!$I:$I,MATCH(ROW(F29),회계코드!$H:$H,0),1),""))</f>
        <v>특별예배</v>
      </c>
      <c r="G29" s="251"/>
      <c r="H29" s="252">
        <f ca="1">IF(LEN($F29)&gt;0,IF(LEFT($F29,1)&lt;&gt;" ",SUMIFS(지출,관,$F29,회계장부!$A:$A,"&lt;"&amp;회계보고_시작일),SUMIFS(지출,항목,TRIM($F29),회계장부!$A:$A,"&lt;"&amp;회계보고_시작일)),"")</f>
        <v>0</v>
      </c>
      <c r="I29" s="252">
        <f ca="1">IF(LEN($F29)&gt;0,IF(LEFT($F29,1)&lt;&gt;" ",SUMIFS(지출,관,$F29,회계장부!$A:$A,"&gt;="&amp;회계보고_시작일,회계장부!$A:$A,"&lt;="&amp;회계보고_종료일),SUMIFS(지출,항목,TRIM($F29),회계장부!$A:$A,"&gt;="&amp;회계보고_시작일,회계장부!$A:$A,"&lt;="&amp;회계보고_종료일)),"")</f>
        <v>0</v>
      </c>
      <c r="J29" s="255">
        <f t="shared" ca="1" si="4"/>
        <v>0</v>
      </c>
      <c r="O29" s="1">
        <f t="shared" ca="1" si="0"/>
        <v>4</v>
      </c>
    </row>
    <row r="30" spans="1:18" ht="17.25" thickBot="1">
      <c r="A30" s="234" t="str">
        <f ca="1">IFERROR(INDEX(회계코드!$C:$C,MATCH(ROW(A30),회계코드!$B:$B,0),1),IFERROR(INDEX(회계코드!$E:$E,MATCH(ROW(A30),회계코드!$D:$D,0),1),""))</f>
        <v/>
      </c>
      <c r="B30" s="245"/>
      <c r="C30" s="246" t="str">
        <f ca="1">IF(LEN($A30)&gt;0,IF(LEFT($A30,1)&lt;&gt;" ",SUMIFS(수입,관,$A30,회계장부!$A:$A,"&lt;"&amp;회계보고_시작일),SUMIFS(수입,항목,TRIM($A30),회계장부!$A:$A,"&lt;"&amp;회계보고_시작일)),"")</f>
        <v/>
      </c>
      <c r="D30" s="246" t="str">
        <f ca="1">IF(LEN($A30)&gt;0,IF(LEFT($A30,1)&lt;&gt;" ",SUMIFS(수입,관,$A30,회계장부!$A:$A,"&gt;="&amp;회계보고_시작일,회계장부!$A:$A,"&lt;="&amp;회계보고_종료일),SUMIFS(수입,항목,TRIM($A30),회계장부!$A:$A,"&gt;="&amp;회계보고_시작일,회계장부!$A:$A,"&lt;="&amp;회계보고_종료일)),"")</f>
        <v/>
      </c>
      <c r="E30" s="254" t="str">
        <f t="shared" ca="1" si="2"/>
        <v/>
      </c>
      <c r="F30" s="235" t="str">
        <f ca="1">IFERROR(INDEX(회계코드!$G:$G,MATCH(ROW(F30),회계코드!$F:$F,0),1),IFERROR(INDEX(회계코드!$I:$I,MATCH(ROW(F30),회계코드!$H:$H,0),1),""))</f>
        <v xml:space="preserve">  야외예배</v>
      </c>
      <c r="G30" s="251"/>
      <c r="H30" s="252">
        <f ca="1">IF(LEN($F30)&gt;0,IF(LEFT($F30,1)&lt;&gt;" ",SUMIFS(지출,관,$F30,회계장부!$A:$A,"&lt;"&amp;회계보고_시작일),SUMIFS(지출,항목,TRIM($F30),회계장부!$A:$A,"&lt;"&amp;회계보고_시작일)),"")</f>
        <v>0</v>
      </c>
      <c r="I30" s="252">
        <f ca="1">IF(LEN($F30)&gt;0,IF(LEFT($F30,1)&lt;&gt;" ",SUMIFS(지출,관,$F30,회계장부!$A:$A,"&gt;="&amp;회계보고_시작일,회계장부!$A:$A,"&lt;="&amp;회계보고_종료일),SUMIFS(지출,항목,TRIM($F30),회계장부!$A:$A,"&gt;="&amp;회계보고_시작일,회계장부!$A:$A,"&lt;="&amp;회계보고_종료일)),"")</f>
        <v>0</v>
      </c>
      <c r="J30" s="255">
        <f t="shared" ca="1" si="4"/>
        <v>0</v>
      </c>
      <c r="O30" s="1">
        <f t="shared" ca="1" si="0"/>
        <v>6</v>
      </c>
    </row>
    <row r="31" spans="1:18" ht="17.25" thickBot="1">
      <c r="A31" s="234" t="str">
        <f ca="1">IFERROR(INDEX(회계코드!$C:$C,MATCH(ROW(A31),회계코드!$B:$B,0),1),IFERROR(INDEX(회계코드!$E:$E,MATCH(ROW(A31),회계코드!$D:$D,0),1),""))</f>
        <v/>
      </c>
      <c r="B31" s="245"/>
      <c r="C31" s="246" t="str">
        <f ca="1">IF(LEN($A31)&gt;0,IF(LEFT($A31,1)&lt;&gt;" ",SUMIFS(수입,관,$A31,회계장부!$A:$A,"&lt;"&amp;회계보고_시작일),SUMIFS(수입,항목,TRIM($A31),회계장부!$A:$A,"&lt;"&amp;회계보고_시작일)),"")</f>
        <v/>
      </c>
      <c r="D31" s="246" t="str">
        <f ca="1">IF(LEN($A31)&gt;0,IF(LEFT($A31,1)&lt;&gt;" ",SUMIFS(수입,관,$A31,회계장부!$A:$A,"&gt;="&amp;회계보고_시작일,회계장부!$A:$A,"&lt;="&amp;회계보고_종료일),SUMIFS(수입,항목,TRIM($A31),회계장부!$A:$A,"&gt;="&amp;회계보고_시작일,회계장부!$A:$A,"&lt;="&amp;회계보고_종료일)),"")</f>
        <v/>
      </c>
      <c r="E31" s="254" t="str">
        <f t="shared" ca="1" si="2"/>
        <v/>
      </c>
      <c r="F31" s="235" t="str">
        <f ca="1">IFERROR(INDEX(회계코드!$G:$G,MATCH(ROW(F31),회계코드!$F:$F,0),1),IFERROR(INDEX(회계코드!$I:$I,MATCH(ROW(F31),회계코드!$H:$H,0),1),""))</f>
        <v xml:space="preserve">  부활절</v>
      </c>
      <c r="G31" s="251"/>
      <c r="H31" s="252">
        <f ca="1">IF(LEN($F31)&gt;0,IF(LEFT($F31,1)&lt;&gt;" ",SUMIFS(지출,관,$F31,회계장부!$A:$A,"&lt;"&amp;회계보고_시작일),SUMIFS(지출,항목,TRIM($F31),회계장부!$A:$A,"&lt;"&amp;회계보고_시작일)),"")</f>
        <v>0</v>
      </c>
      <c r="I31" s="252">
        <f ca="1">IF(LEN($F31)&gt;0,IF(LEFT($F31,1)&lt;&gt;" ",SUMIFS(지출,관,$F31,회계장부!$A:$A,"&gt;="&amp;회계보고_시작일,회계장부!$A:$A,"&lt;="&amp;회계보고_종료일),SUMIFS(지출,항목,TRIM($F31),회계장부!$A:$A,"&gt;="&amp;회계보고_시작일,회계장부!$A:$A,"&lt;="&amp;회계보고_종료일)),"")</f>
        <v>0</v>
      </c>
      <c r="J31" s="255">
        <f t="shared" ca="1" si="4"/>
        <v>0</v>
      </c>
      <c r="O31" s="1">
        <f t="shared" ca="1" si="0"/>
        <v>5</v>
      </c>
    </row>
    <row r="32" spans="1:18" ht="17.25" thickBot="1">
      <c r="A32" s="234" t="str">
        <f ca="1">IFERROR(INDEX(회계코드!$C:$C,MATCH(ROW(A32),회계코드!$B:$B,0),1),IFERROR(INDEX(회계코드!$E:$E,MATCH(ROW(A32),회계코드!$D:$D,0),1),""))</f>
        <v/>
      </c>
      <c r="B32" s="245"/>
      <c r="C32" s="246" t="str">
        <f ca="1">IF(LEN($A32)&gt;0,IF(LEFT($A32,1)&lt;&gt;" ",SUMIFS(수입,관,$A32,회계장부!$A:$A,"&lt;"&amp;회계보고_시작일),SUMIFS(수입,항목,TRIM($A32),회계장부!$A:$A,"&lt;"&amp;회계보고_시작일)),"")</f>
        <v/>
      </c>
      <c r="D32" s="246" t="str">
        <f ca="1">IF(LEN($A32)&gt;0,IF(LEFT($A32,1)&lt;&gt;" ",SUMIFS(수입,관,$A32,회계장부!$A:$A,"&gt;="&amp;회계보고_시작일,회계장부!$A:$A,"&lt;="&amp;회계보고_종료일),SUMIFS(수입,항목,TRIM($A32),회계장부!$A:$A,"&gt;="&amp;회계보고_시작일,회계장부!$A:$A,"&lt;="&amp;회계보고_종료일)),"")</f>
        <v/>
      </c>
      <c r="E32" s="254" t="str">
        <f t="shared" ca="1" si="2"/>
        <v/>
      </c>
      <c r="F32" s="235" t="str">
        <f ca="1">IFERROR(INDEX(회계코드!$G:$G,MATCH(ROW(F32),회계코드!$F:$F,0),1),IFERROR(INDEX(회계코드!$I:$I,MATCH(ROW(F32),회계코드!$H:$H,0),1),""))</f>
        <v xml:space="preserve">  어린이</v>
      </c>
      <c r="G32" s="251"/>
      <c r="H32" s="252">
        <f ca="1">IF(LEN($F32)&gt;0,IF(LEFT($F32,1)&lt;&gt;" ",SUMIFS(지출,관,$F32,회계장부!$A:$A,"&lt;"&amp;회계보고_시작일),SUMIFS(지출,항목,TRIM($F32),회계장부!$A:$A,"&lt;"&amp;회계보고_시작일)),"")</f>
        <v>0</v>
      </c>
      <c r="I32" s="252">
        <f ca="1">IF(LEN($F32)&gt;0,IF(LEFT($F32,1)&lt;&gt;" ",SUMIFS(지출,관,$F32,회계장부!$A:$A,"&gt;="&amp;회계보고_시작일,회계장부!$A:$A,"&lt;="&amp;회계보고_종료일),SUMIFS(지출,항목,TRIM($F32),회계장부!$A:$A,"&gt;="&amp;회계보고_시작일,회계장부!$A:$A,"&lt;="&amp;회계보고_종료일)),"")</f>
        <v>0</v>
      </c>
      <c r="J32" s="255">
        <f t="shared" ca="1" si="4"/>
        <v>0</v>
      </c>
      <c r="O32" s="1">
        <f t="shared" ca="1" si="0"/>
        <v>5</v>
      </c>
    </row>
    <row r="33" spans="1:15" ht="17.25" thickBot="1">
      <c r="A33" s="234" t="str">
        <f ca="1">IFERROR(INDEX(회계코드!$C:$C,MATCH(ROW(A33),회계코드!$B:$B,0),1),IFERROR(INDEX(회계코드!$E:$E,MATCH(ROW(A33),회계코드!$D:$D,0),1),""))</f>
        <v/>
      </c>
      <c r="B33" s="245"/>
      <c r="C33" s="246" t="str">
        <f ca="1">IF(LEN($A33)&gt;0,IF(LEFT($A33,1)&lt;&gt;" ",SUMIFS(수입,관,$A33,회계장부!$A:$A,"&lt;"&amp;회계보고_시작일),SUMIFS(수입,항목,TRIM($A33),회계장부!$A:$A,"&lt;"&amp;회계보고_시작일)),"")</f>
        <v/>
      </c>
      <c r="D33" s="246" t="str">
        <f ca="1">IF(LEN($A33)&gt;0,IF(LEFT($A33,1)&lt;&gt;" ",SUMIFS(수입,관,$A33,회계장부!$A:$A,"&gt;="&amp;회계보고_시작일,회계장부!$A:$A,"&lt;="&amp;회계보고_종료일),SUMIFS(수입,항목,TRIM($A33),회계장부!$A:$A,"&gt;="&amp;회계보고_시작일,회계장부!$A:$A,"&lt;="&amp;회계보고_종료일)),"")</f>
        <v/>
      </c>
      <c r="E33" s="254" t="str">
        <f t="shared" ca="1" si="2"/>
        <v/>
      </c>
      <c r="F33" s="235" t="str">
        <f ca="1">IFERROR(INDEX(회계코드!$G:$G,MATCH(ROW(F33),회계코드!$F:$F,0),1),IFERROR(INDEX(회계코드!$I:$I,MATCH(ROW(F33),회계코드!$H:$H,0),1),""))</f>
        <v xml:space="preserve">  학부모초청</v>
      </c>
      <c r="G33" s="251"/>
      <c r="H33" s="252">
        <f ca="1">IF(LEN($F33)&gt;0,IF(LEFT($F33,1)&lt;&gt;" ",SUMIFS(지출,관,$F33,회계장부!$A:$A,"&lt;"&amp;회계보고_시작일),SUMIFS(지출,항목,TRIM($F33),회계장부!$A:$A,"&lt;"&amp;회계보고_시작일)),"")</f>
        <v>0</v>
      </c>
      <c r="I33" s="252">
        <f ca="1">IF(LEN($F33)&gt;0,IF(LEFT($F33,1)&lt;&gt;" ",SUMIFS(지출,관,$F33,회계장부!$A:$A,"&gt;="&amp;회계보고_시작일,회계장부!$A:$A,"&lt;="&amp;회계보고_종료일),SUMIFS(지출,항목,TRIM($F33),회계장부!$A:$A,"&gt;="&amp;회계보고_시작일,회계장부!$A:$A,"&lt;="&amp;회계보고_종료일)),"")</f>
        <v>0</v>
      </c>
      <c r="J33" s="255">
        <f t="shared" ca="1" si="4"/>
        <v>0</v>
      </c>
      <c r="O33" s="1">
        <f t="shared" ca="1" si="0"/>
        <v>7</v>
      </c>
    </row>
    <row r="34" spans="1:15" ht="17.25" thickBot="1">
      <c r="A34" s="234" t="str">
        <f ca="1">IFERROR(INDEX(회계코드!$C:$C,MATCH(ROW(A34),회계코드!$B:$B,0),1),IFERROR(INDEX(회계코드!$E:$E,MATCH(ROW(A34),회계코드!$D:$D,0),1),""))</f>
        <v/>
      </c>
      <c r="B34" s="245"/>
      <c r="C34" s="246" t="str">
        <f ca="1">IF(LEN($A34)&gt;0,IF(LEFT($A34,1)&lt;&gt;" ",SUMIFS(수입,관,$A34,회계장부!$A:$A,"&lt;"&amp;회계보고_시작일),SUMIFS(수입,항목,TRIM($A34),회계장부!$A:$A,"&lt;"&amp;회계보고_시작일)),"")</f>
        <v/>
      </c>
      <c r="D34" s="246" t="str">
        <f ca="1">IF(LEN($A34)&gt;0,IF(LEFT($A34,1)&lt;&gt;" ",SUMIFS(수입,관,$A34,회계장부!$A:$A,"&gt;="&amp;회계보고_시작일,회계장부!$A:$A,"&lt;="&amp;회계보고_종료일),SUMIFS(수입,항목,TRIM($A34),회계장부!$A:$A,"&gt;="&amp;회계보고_시작일,회계장부!$A:$A,"&lt;="&amp;회계보고_종료일)),"")</f>
        <v/>
      </c>
      <c r="E34" s="254" t="str">
        <f t="shared" ca="1" si="2"/>
        <v/>
      </c>
      <c r="F34" s="235" t="str">
        <f ca="1">IFERROR(INDEX(회계코드!$G:$G,MATCH(ROW(F34),회계코드!$F:$F,0),1),IFERROR(INDEX(회계코드!$I:$I,MATCH(ROW(F34),회계코드!$H:$H,0),1),""))</f>
        <v xml:space="preserve">  성탄절</v>
      </c>
      <c r="G34" s="251"/>
      <c r="H34" s="252">
        <f ca="1">IF(LEN($F34)&gt;0,IF(LEFT($F34,1)&lt;&gt;" ",SUMIFS(지출,관,$F34,회계장부!$A:$A,"&lt;"&amp;회계보고_시작일),SUMIFS(지출,항목,TRIM($F34),회계장부!$A:$A,"&lt;"&amp;회계보고_시작일)),"")</f>
        <v>0</v>
      </c>
      <c r="I34" s="252">
        <f ca="1">IF(LEN($F34)&gt;0,IF(LEFT($F34,1)&lt;&gt;" ",SUMIFS(지출,관,$F34,회계장부!$A:$A,"&gt;="&amp;회계보고_시작일,회계장부!$A:$A,"&lt;="&amp;회계보고_종료일),SUMIFS(지출,항목,TRIM($F34),회계장부!$A:$A,"&gt;="&amp;회계보고_시작일,회계장부!$A:$A,"&lt;="&amp;회계보고_종료일)),"")</f>
        <v>0</v>
      </c>
      <c r="J34" s="255">
        <f t="shared" ca="1" si="4"/>
        <v>0</v>
      </c>
      <c r="O34" s="1">
        <f t="shared" ca="1" si="0"/>
        <v>5</v>
      </c>
    </row>
    <row r="35" spans="1:15" ht="17.25" thickBot="1">
      <c r="A35" s="234" t="str">
        <f ca="1">IFERROR(INDEX(회계코드!$C:$C,MATCH(ROW(A35),회계코드!$B:$B,0),1),IFERROR(INDEX(회계코드!$E:$E,MATCH(ROW(A35),회계코드!$D:$D,0),1),""))</f>
        <v/>
      </c>
      <c r="B35" s="245"/>
      <c r="C35" s="246" t="str">
        <f ca="1">IF(LEN($A35)&gt;0,IF(LEFT($A35,1)&lt;&gt;" ",SUMIFS(수입,관,$A35,회계장부!$A:$A,"&lt;"&amp;회계보고_시작일),SUMIFS(수입,항목,TRIM($A35),회계장부!$A:$A,"&lt;"&amp;회계보고_시작일)),"")</f>
        <v/>
      </c>
      <c r="D35" s="246" t="str">
        <f ca="1">IF(LEN($A35)&gt;0,IF(LEFT($A35,1)&lt;&gt;" ",SUMIFS(수입,관,$A35,회계장부!$A:$A,"&gt;="&amp;회계보고_시작일,회계장부!$A:$A,"&lt;="&amp;회계보고_종료일),SUMIFS(수입,항목,TRIM($A35),회계장부!$A:$A,"&gt;="&amp;회계보고_시작일,회계장부!$A:$A,"&lt;="&amp;회계보고_종료일)),"")</f>
        <v/>
      </c>
      <c r="E35" s="254" t="str">
        <f t="shared" ca="1" si="2"/>
        <v/>
      </c>
      <c r="F35" s="235" t="str">
        <f ca="1">IFERROR(INDEX(회계코드!$G:$G,MATCH(ROW(F35),회계코드!$F:$F,0),1),IFERROR(INDEX(회계코드!$I:$I,MATCH(ROW(F35),회계코드!$H:$H,0),1),""))</f>
        <v xml:space="preserve">  추수감사절</v>
      </c>
      <c r="G35" s="251"/>
      <c r="H35" s="252">
        <f ca="1">IF(LEN($F35)&gt;0,IF(LEFT($F35,1)&lt;&gt;" ",SUMIFS(지출,관,$F35,회계장부!$A:$A,"&lt;"&amp;회계보고_시작일),SUMIFS(지출,항목,TRIM($F35),회계장부!$A:$A,"&lt;"&amp;회계보고_시작일)),"")</f>
        <v>0</v>
      </c>
      <c r="I35" s="252">
        <f ca="1">IF(LEN($F35)&gt;0,IF(LEFT($F35,1)&lt;&gt;" ",SUMIFS(지출,관,$F35,회계장부!$A:$A,"&gt;="&amp;회계보고_시작일,회계장부!$A:$A,"&lt;="&amp;회계보고_종료일),SUMIFS(지출,항목,TRIM($F35),회계장부!$A:$A,"&gt;="&amp;회계보고_시작일,회계장부!$A:$A,"&lt;="&amp;회계보고_종료일)),"")</f>
        <v>0</v>
      </c>
      <c r="J35" s="255">
        <f t="shared" ca="1" si="4"/>
        <v>0</v>
      </c>
      <c r="O35" s="1">
        <f t="shared" ca="1" si="0"/>
        <v>7</v>
      </c>
    </row>
    <row r="36" spans="1:15" ht="17.25" thickBot="1">
      <c r="A36" s="234" t="str">
        <f ca="1">IFERROR(INDEX(회계코드!$C:$C,MATCH(ROW(A36),회계코드!$B:$B,0),1),IFERROR(INDEX(회계코드!$E:$E,MATCH(ROW(A36),회계코드!$D:$D,0),1),""))</f>
        <v/>
      </c>
      <c r="B36" s="245"/>
      <c r="C36" s="246" t="str">
        <f ca="1">IF(LEN($A36)&gt;0,IF(LEFT($A36,1)&lt;&gt;" ",SUMIFS(수입,관,$A36,회계장부!$A:$A,"&lt;"&amp;회계보고_시작일),SUMIFS(수입,항목,TRIM($A36),회계장부!$A:$A,"&lt;"&amp;회계보고_시작일)),"")</f>
        <v/>
      </c>
      <c r="D36" s="246" t="str">
        <f ca="1">IF(LEN($A36)&gt;0,IF(LEFT($A36,1)&lt;&gt;" ",SUMIFS(수입,관,$A36,회계장부!$A:$A,"&gt;="&amp;회계보고_시작일,회계장부!$A:$A,"&lt;="&amp;회계보고_종료일),SUMIFS(수입,항목,TRIM($A36),회계장부!$A:$A,"&gt;="&amp;회계보고_시작일,회계장부!$A:$A,"&lt;="&amp;회계보고_종료일)),"")</f>
        <v/>
      </c>
      <c r="E36" s="254" t="str">
        <f t="shared" ca="1" si="2"/>
        <v/>
      </c>
      <c r="F36" s="235" t="str">
        <f ca="1">IFERROR(INDEX(회계코드!$G:$G,MATCH(ROW(F36),회계코드!$F:$F,0),1),IFERROR(INDEX(회계코드!$I:$I,MATCH(ROW(F36),회계코드!$H:$H,0),1),""))</f>
        <v>시상_교사훈련</v>
      </c>
      <c r="G36" s="251"/>
      <c r="H36" s="252">
        <f ca="1">IF(LEN($F36)&gt;0,IF(LEFT($F36,1)&lt;&gt;" ",SUMIFS(지출,관,$F36,회계장부!$A:$A,"&lt;"&amp;회계보고_시작일),SUMIFS(지출,항목,TRIM($F36),회계장부!$A:$A,"&lt;"&amp;회계보고_시작일)),"")</f>
        <v>0</v>
      </c>
      <c r="I36" s="252">
        <f ca="1">IF(LEN($F36)&gt;0,IF(LEFT($F36,1)&lt;&gt;" ",SUMIFS(지출,관,$F36,회계장부!$A:$A,"&gt;="&amp;회계보고_시작일,회계장부!$A:$A,"&lt;="&amp;회계보고_종료일),SUMIFS(지출,항목,TRIM($F36),회계장부!$A:$A,"&gt;="&amp;회계보고_시작일,회계장부!$A:$A,"&lt;="&amp;회계보고_종료일)),"")</f>
        <v>0</v>
      </c>
      <c r="J36" s="255">
        <f t="shared" ca="1" si="4"/>
        <v>0</v>
      </c>
      <c r="O36" s="1">
        <f t="shared" ca="1" si="0"/>
        <v>7</v>
      </c>
    </row>
    <row r="37" spans="1:15" ht="17.25" thickBot="1">
      <c r="A37" s="234" t="str">
        <f ca="1">IFERROR(INDEX(회계코드!$C:$C,MATCH(ROW(A37),회계코드!$B:$B,0),1),IFERROR(INDEX(회계코드!$E:$E,MATCH(ROW(A37),회계코드!$D:$D,0),1),""))</f>
        <v/>
      </c>
      <c r="B37" s="245"/>
      <c r="C37" s="246" t="str">
        <f ca="1">IF(LEN($A37)&gt;0,IF(LEFT($A37,1)&lt;&gt;" ",SUMIFS(수입,관,$A37,회계장부!$A:$A,"&lt;"&amp;회계보고_시작일),SUMIFS(수입,항목,TRIM($A37),회계장부!$A:$A,"&lt;"&amp;회계보고_시작일)),"")</f>
        <v/>
      </c>
      <c r="D37" s="246" t="str">
        <f ca="1">IF(LEN($A37)&gt;0,IF(LEFT($A37,1)&lt;&gt;" ",SUMIFS(수입,관,$A37,회계장부!$A:$A,"&gt;="&amp;회계보고_시작일,회계장부!$A:$A,"&lt;="&amp;회계보고_종료일),SUMIFS(수입,항목,TRIM($A37),회계장부!$A:$A,"&gt;="&amp;회계보고_시작일,회계장부!$A:$A,"&lt;="&amp;회계보고_종료일)),"")</f>
        <v/>
      </c>
      <c r="E37" s="254" t="str">
        <f t="shared" ca="1" si="2"/>
        <v/>
      </c>
      <c r="F37" s="235" t="str">
        <f ca="1">IFERROR(INDEX(회계코드!$G:$G,MATCH(ROW(F37),회계코드!$F:$F,0),1),IFERROR(INDEX(회계코드!$I:$I,MATCH(ROW(F37),회계코드!$H:$H,0),1),""))</f>
        <v xml:space="preserve">  시상</v>
      </c>
      <c r="G37" s="251"/>
      <c r="H37" s="252">
        <f ca="1">IF(LEN($F37)&gt;0,IF(LEFT($F37,1)&lt;&gt;" ",SUMIFS(지출,관,$F37,회계장부!$A:$A,"&lt;"&amp;회계보고_시작일),SUMIFS(지출,항목,TRIM($F37),회계장부!$A:$A,"&lt;"&amp;회계보고_시작일)),"")</f>
        <v>0</v>
      </c>
      <c r="I37" s="252">
        <f ca="1">IF(LEN($F37)&gt;0,IF(LEFT($F37,1)&lt;&gt;" ",SUMIFS(지출,관,$F37,회계장부!$A:$A,"&gt;="&amp;회계보고_시작일,회계장부!$A:$A,"&lt;="&amp;회계보고_종료일),SUMIFS(지출,항목,TRIM($F37),회계장부!$A:$A,"&gt;="&amp;회계보고_시작일,회계장부!$A:$A,"&lt;="&amp;회계보고_종료일)),"")</f>
        <v>0</v>
      </c>
      <c r="J37" s="255">
        <f t="shared" ca="1" si="4"/>
        <v>0</v>
      </c>
      <c r="O37" s="1">
        <f t="shared" ca="1" si="0"/>
        <v>4</v>
      </c>
    </row>
    <row r="38" spans="1:15" ht="17.25" thickBot="1">
      <c r="A38" s="234" t="str">
        <f ca="1">IFERROR(INDEX(회계코드!$C:$C,MATCH(ROW(A38),회계코드!$B:$B,0),1),IFERROR(INDEX(회계코드!$E:$E,MATCH(ROW(A38),회계코드!$D:$D,0),1),""))</f>
        <v/>
      </c>
      <c r="B38" s="245"/>
      <c r="C38" s="246" t="str">
        <f ca="1">IF(LEN($A38)&gt;0,IF(LEFT($A38,1)&lt;&gt;" ",SUMIFS(수입,관,$A38,회계장부!$A:$A,"&lt;"&amp;회계보고_시작일),SUMIFS(수입,항목,TRIM($A38),회계장부!$A:$A,"&lt;"&amp;회계보고_시작일)),"")</f>
        <v/>
      </c>
      <c r="D38" s="246" t="str">
        <f ca="1">IF(LEN($A38)&gt;0,IF(LEFT($A38,1)&lt;&gt;" ",SUMIFS(수입,관,$A38,회계장부!$A:$A,"&gt;="&amp;회계보고_시작일,회계장부!$A:$A,"&lt;="&amp;회계보고_종료일),SUMIFS(수입,항목,TRIM($A38),회계장부!$A:$A,"&gt;="&amp;회계보고_시작일,회계장부!$A:$A,"&lt;="&amp;회계보고_종료일)),"")</f>
        <v/>
      </c>
      <c r="E38" s="254" t="str">
        <f t="shared" ca="1" si="2"/>
        <v/>
      </c>
      <c r="F38" s="235" t="str">
        <f ca="1">IFERROR(INDEX(회계코드!$G:$G,MATCH(ROW(F38),회계코드!$F:$F,0),1),IFERROR(INDEX(회계코드!$I:$I,MATCH(ROW(F38),회계코드!$H:$H,0),1),""))</f>
        <v xml:space="preserve">  교사양육</v>
      </c>
      <c r="G38" s="251"/>
      <c r="H38" s="252">
        <f ca="1">IF(LEN($F38)&gt;0,IF(LEFT($F38,1)&lt;&gt;" ",SUMIFS(지출,관,$F38,회계장부!$A:$A,"&lt;"&amp;회계보고_시작일),SUMIFS(지출,항목,TRIM($F38),회계장부!$A:$A,"&lt;"&amp;회계보고_시작일)),"")</f>
        <v>0</v>
      </c>
      <c r="I38" s="252">
        <f ca="1">IF(LEN($F38)&gt;0,IF(LEFT($F38,1)&lt;&gt;" ",SUMIFS(지출,관,$F38,회계장부!$A:$A,"&gt;="&amp;회계보고_시작일,회계장부!$A:$A,"&lt;="&amp;회계보고_종료일),SUMIFS(지출,항목,TRIM($F38),회계장부!$A:$A,"&gt;="&amp;회계보고_시작일,회계장부!$A:$A,"&lt;="&amp;회계보고_종료일)),"")</f>
        <v>0</v>
      </c>
      <c r="J38" s="255">
        <f t="shared" ca="1" si="4"/>
        <v>0</v>
      </c>
      <c r="O38" s="1">
        <f t="shared" ca="1" si="0"/>
        <v>6</v>
      </c>
    </row>
    <row r="39" spans="1:15" ht="17.25" thickBot="1">
      <c r="A39" s="234" t="str">
        <f ca="1">IFERROR(INDEX(회계코드!$C:$C,MATCH(ROW(A39),회계코드!$B:$B,0),1),IFERROR(INDEX(회계코드!$E:$E,MATCH(ROW(A39),회계코드!$D:$D,0),1),""))</f>
        <v/>
      </c>
      <c r="B39" s="245"/>
      <c r="C39" s="246" t="str">
        <f ca="1">IF(LEN($A39)&gt;0,IF(LEFT($A39,1)&lt;&gt;" ",SUMIFS(수입,관,$A39,회계장부!$A:$A,"&lt;"&amp;회계보고_시작일),SUMIFS(수입,항목,TRIM($A39),회계장부!$A:$A,"&lt;"&amp;회계보고_시작일)),"")</f>
        <v/>
      </c>
      <c r="D39" s="246" t="str">
        <f ca="1">IF(LEN($A39)&gt;0,IF(LEFT($A39,1)&lt;&gt;" ",SUMIFS(수입,관,$A39,회계장부!$A:$A,"&gt;="&amp;회계보고_시작일,회계장부!$A:$A,"&lt;="&amp;회계보고_종료일),SUMIFS(수입,항목,TRIM($A39),회계장부!$A:$A,"&gt;="&amp;회계보고_시작일,회계장부!$A:$A,"&lt;="&amp;회계보고_종료일)),"")</f>
        <v/>
      </c>
      <c r="E39" s="254" t="str">
        <f t="shared" ca="1" si="2"/>
        <v/>
      </c>
      <c r="F39" s="235" t="str">
        <f ca="1">IFERROR(INDEX(회계코드!$G:$G,MATCH(ROW(F39),회계코드!$F:$F,0),1),IFERROR(INDEX(회계코드!$I:$I,MATCH(ROW(F39),회계코드!$H:$H,0),1),""))</f>
        <v>기타</v>
      </c>
      <c r="G39" s="251"/>
      <c r="H39" s="252">
        <f ca="1">IF(LEN($F39)&gt;0,IF(LEFT($F39,1)&lt;&gt;" ",SUMIFS(지출,관,$F39,회계장부!$A:$A,"&lt;"&amp;회계보고_시작일),SUMIFS(지출,항목,TRIM($F39),회계장부!$A:$A,"&lt;"&amp;회계보고_시작일)),"")</f>
        <v>0</v>
      </c>
      <c r="I39" s="252">
        <f ca="1">IF(LEN($F39)&gt;0,IF(LEFT($F39,1)&lt;&gt;" ",SUMIFS(지출,관,$F39,회계장부!$A:$A,"&gt;="&amp;회계보고_시작일,회계장부!$A:$A,"&lt;="&amp;회계보고_종료일),SUMIFS(지출,항목,TRIM($F39),회계장부!$A:$A,"&gt;="&amp;회계보고_시작일,회계장부!$A:$A,"&lt;="&amp;회계보고_종료일)),"")</f>
        <v>0</v>
      </c>
      <c r="J39" s="255">
        <f t="shared" ca="1" si="4"/>
        <v>0</v>
      </c>
      <c r="O39" s="1">
        <f t="shared" ca="1" si="0"/>
        <v>2</v>
      </c>
    </row>
    <row r="40" spans="1:15" ht="17.25" thickBot="1">
      <c r="A40" s="234" t="str">
        <f ca="1">IFERROR(INDEX(회계코드!$C:$C,MATCH(ROW(A40),회계코드!$B:$B,0),1),IFERROR(INDEX(회계코드!$E:$E,MATCH(ROW(A40),회계코드!$D:$D,0),1),""))</f>
        <v/>
      </c>
      <c r="B40" s="245"/>
      <c r="C40" s="246" t="str">
        <f ca="1">IF(LEN($A40)&gt;0,IF(LEFT($A40,1)&lt;&gt;" ",SUMIFS(수입,관,$A40,회계장부!$A:$A,"&lt;"&amp;회계보고_시작일),SUMIFS(수입,항목,TRIM($A40),회계장부!$A:$A,"&lt;"&amp;회계보고_시작일)),"")</f>
        <v/>
      </c>
      <c r="D40" s="246" t="str">
        <f ca="1">IF(LEN($A40)&gt;0,IF(LEFT($A40,1)&lt;&gt;" ",SUMIFS(수입,관,$A40,회계장부!$A:$A,"&gt;="&amp;회계보고_시작일,회계장부!$A:$A,"&lt;="&amp;회계보고_종료일),SUMIFS(수입,항목,TRIM($A40),회계장부!$A:$A,"&gt;="&amp;회계보고_시작일,회계장부!$A:$A,"&lt;="&amp;회계보고_종료일)),"")</f>
        <v/>
      </c>
      <c r="E40" s="254" t="str">
        <f t="shared" ca="1" si="2"/>
        <v/>
      </c>
      <c r="F40" s="235" t="str">
        <f ca="1">IFERROR(INDEX(회계코드!$G:$G,MATCH(ROW(F40),회계코드!$F:$F,0),1),IFERROR(INDEX(회계코드!$I:$I,MATCH(ROW(F40),회계코드!$H:$H,0),1),""))</f>
        <v xml:space="preserve">  도서구입</v>
      </c>
      <c r="G40" s="251"/>
      <c r="H40" s="252">
        <f ca="1">IF(LEN($F40)&gt;0,IF(LEFT($F40,1)&lt;&gt;" ",SUMIFS(지출,관,$F40,회계장부!$A:$A,"&lt;"&amp;회계보고_시작일),SUMIFS(지출,항목,TRIM($F40),회계장부!$A:$A,"&lt;"&amp;회계보고_시작일)),"")</f>
        <v>0</v>
      </c>
      <c r="I40" s="252">
        <f ca="1">IF(LEN($F40)&gt;0,IF(LEFT($F40,1)&lt;&gt;" ",SUMIFS(지출,관,$F40,회계장부!$A:$A,"&gt;="&amp;회계보고_시작일,회계장부!$A:$A,"&lt;="&amp;회계보고_종료일),SUMIFS(지출,항목,TRIM($F40),회계장부!$A:$A,"&gt;="&amp;회계보고_시작일,회계장부!$A:$A,"&lt;="&amp;회계보고_종료일)),"")</f>
        <v>0</v>
      </c>
      <c r="J40" s="255">
        <f t="shared" ca="1" si="4"/>
        <v>0</v>
      </c>
      <c r="O40" s="1">
        <f t="shared" ca="1" si="0"/>
        <v>6</v>
      </c>
    </row>
    <row r="41" spans="1:15" ht="17.25" thickBot="1">
      <c r="A41" s="234" t="str">
        <f ca="1">IFERROR(INDEX(회계코드!$C:$C,MATCH(ROW(A41),회계코드!$B:$B,0),1),IFERROR(INDEX(회계코드!$E:$E,MATCH(ROW(A41),회계코드!$D:$D,0),1),""))</f>
        <v/>
      </c>
      <c r="B41" s="245"/>
      <c r="C41" s="246" t="str">
        <f ca="1">IF(LEN($A41)&gt;0,IF(LEFT($A41,1)&lt;&gt;" ",SUMIFS(수입,관,$A41,회계장부!$A:$A,"&lt;"&amp;회계보고_시작일),SUMIFS(수입,항목,TRIM($A41),회계장부!$A:$A,"&lt;"&amp;회계보고_시작일)),"")</f>
        <v/>
      </c>
      <c r="D41" s="246" t="str">
        <f ca="1">IF(LEN($A41)&gt;0,IF(LEFT($A41,1)&lt;&gt;" ",SUMIFS(수입,관,$A41,회계장부!$A:$A,"&gt;="&amp;회계보고_시작일,회계장부!$A:$A,"&lt;="&amp;회계보고_종료일),SUMIFS(수입,항목,TRIM($A41),회계장부!$A:$A,"&gt;="&amp;회계보고_시작일,회계장부!$A:$A,"&lt;="&amp;회계보고_종료일)),"")</f>
        <v/>
      </c>
      <c r="E41" s="254" t="str">
        <f t="shared" ca="1" si="2"/>
        <v/>
      </c>
      <c r="F41" s="235" t="str">
        <f ca="1">IFERROR(INDEX(회계코드!$G:$G,MATCH(ROW(F41),회계코드!$F:$F,0),1),IFERROR(INDEX(회계코드!$I:$I,MATCH(ROW(F41),회계코드!$H:$H,0),1),""))</f>
        <v xml:space="preserve">  잡화</v>
      </c>
      <c r="G41" s="251"/>
      <c r="H41" s="252">
        <f ca="1">IF(LEN($F41)&gt;0,IF(LEFT($F41,1)&lt;&gt;" ",SUMIFS(지출,관,$F41,회계장부!$A:$A,"&lt;"&amp;회계보고_시작일),SUMIFS(지출,항목,TRIM($F41),회계장부!$A:$A,"&lt;"&amp;회계보고_시작일)),"")</f>
        <v>0</v>
      </c>
      <c r="I41" s="252">
        <f ca="1">IF(LEN($F41)&gt;0,IF(LEFT($F41,1)&lt;&gt;" ",SUMIFS(지출,관,$F41,회계장부!$A:$A,"&gt;="&amp;회계보고_시작일,회계장부!$A:$A,"&lt;="&amp;회계보고_종료일),SUMIFS(지출,항목,TRIM($F41),회계장부!$A:$A,"&gt;="&amp;회계보고_시작일,회계장부!$A:$A,"&lt;="&amp;회계보고_종료일)),"")</f>
        <v>0</v>
      </c>
      <c r="J41" s="255">
        <f t="shared" ca="1" si="4"/>
        <v>0</v>
      </c>
      <c r="O41" s="1">
        <f t="shared" ca="1" si="0"/>
        <v>4</v>
      </c>
    </row>
    <row r="42" spans="1:15" ht="17.25" thickBot="1">
      <c r="A42" s="234" t="str">
        <f ca="1">IFERROR(INDEX(회계코드!$C:$C,MATCH(ROW(A42),회계코드!$B:$B,0),1),IFERROR(INDEX(회계코드!$E:$E,MATCH(ROW(A42),회계코드!$D:$D,0),1),""))</f>
        <v/>
      </c>
      <c r="B42" s="245"/>
      <c r="C42" s="246" t="str">
        <f ca="1">IF(LEN($A42)&gt;0,IF(LEFT($A42,1)&lt;&gt;" ",SUMIFS(수입,관,$A42,회계장부!$A:$A,"&lt;"&amp;회계보고_시작일),SUMIFS(수입,항목,TRIM($A42),회계장부!$A:$A,"&lt;"&amp;회계보고_시작일)),"")</f>
        <v/>
      </c>
      <c r="D42" s="246" t="str">
        <f ca="1">IF(LEN($A42)&gt;0,IF(LEFT($A42,1)&lt;&gt;" ",SUMIFS(수입,관,$A42,회계장부!$A:$A,"&gt;="&amp;회계보고_시작일,회계장부!$A:$A,"&lt;="&amp;회계보고_종료일),SUMIFS(수입,항목,TRIM($A42),회계장부!$A:$A,"&gt;="&amp;회계보고_시작일,회계장부!$A:$A,"&lt;="&amp;회계보고_종료일)),"")</f>
        <v/>
      </c>
      <c r="E42" s="254" t="str">
        <f t="shared" ca="1" si="2"/>
        <v/>
      </c>
      <c r="F42" s="235" t="str">
        <f ca="1">IFERROR(INDEX(회계코드!$G:$G,MATCH(ROW(F42),회계코드!$F:$F,0),1),IFERROR(INDEX(회계코드!$I:$I,MATCH(ROW(F42),회계코드!$H:$H,0),1),""))</f>
        <v xml:space="preserve">  비품구입</v>
      </c>
      <c r="G42" s="251"/>
      <c r="H42" s="252">
        <f ca="1">IF(LEN($F42)&gt;0,IF(LEFT($F42,1)&lt;&gt;" ",SUMIFS(지출,관,$F42,회계장부!$A:$A,"&lt;"&amp;회계보고_시작일),SUMIFS(지출,항목,TRIM($F42),회계장부!$A:$A,"&lt;"&amp;회계보고_시작일)),"")</f>
        <v>0</v>
      </c>
      <c r="I42" s="252">
        <f ca="1">IF(LEN($F42)&gt;0,IF(LEFT($F42,1)&lt;&gt;" ",SUMIFS(지출,관,$F42,회계장부!$A:$A,"&gt;="&amp;회계보고_시작일,회계장부!$A:$A,"&lt;="&amp;회계보고_종료일),SUMIFS(지출,항목,TRIM($F42),회계장부!$A:$A,"&gt;="&amp;회계보고_시작일,회계장부!$A:$A,"&lt;="&amp;회계보고_종료일)),"")</f>
        <v>0</v>
      </c>
      <c r="J42" s="255">
        <f t="shared" ca="1" si="4"/>
        <v>0</v>
      </c>
      <c r="O42" s="1">
        <f t="shared" ca="1" si="0"/>
        <v>6</v>
      </c>
    </row>
    <row r="43" spans="1:15" ht="17.25" thickBot="1">
      <c r="A43" s="234" t="str">
        <f ca="1">IFERROR(INDEX(회계코드!$C:$C,MATCH(ROW(A43),회계코드!$B:$B,0),1),IFERROR(INDEX(회계코드!$E:$E,MATCH(ROW(A43),회계코드!$D:$D,0),1),""))</f>
        <v/>
      </c>
      <c r="B43" s="245"/>
      <c r="C43" s="246" t="str">
        <f ca="1">IF(LEN($A43)&gt;0,IF(LEFT($A43,1)&lt;&gt;" ",SUMIFS(수입,관,$A43,회계장부!$A:$A,"&lt;"&amp;회계보고_시작일),SUMIFS(수입,항목,TRIM($A43),회계장부!$A:$A,"&lt;"&amp;회계보고_시작일)),"")</f>
        <v/>
      </c>
      <c r="D43" s="246" t="str">
        <f ca="1">IF(LEN($A43)&gt;0,IF(LEFT($A43,1)&lt;&gt;" ",SUMIFS(수입,관,$A43,회계장부!$A:$A,"&gt;="&amp;회계보고_시작일,회계장부!$A:$A,"&lt;="&amp;회계보고_종료일),SUMIFS(수입,항목,TRIM($A43),회계장부!$A:$A,"&gt;="&amp;회계보고_시작일,회계장부!$A:$A,"&lt;="&amp;회계보고_종료일)),"")</f>
        <v/>
      </c>
      <c r="E43" s="254" t="str">
        <f t="shared" ca="1" si="2"/>
        <v/>
      </c>
      <c r="F43" s="235" t="str">
        <f ca="1">IFERROR(INDEX(회계코드!$G:$G,MATCH(ROW(F43),회계코드!$F:$F,0),1),IFERROR(INDEX(회계코드!$I:$I,MATCH(ROW(F43),회계코드!$H:$H,0),1),""))</f>
        <v xml:space="preserve">  기타</v>
      </c>
      <c r="G43" s="251"/>
      <c r="H43" s="252">
        <f ca="1">IF(LEN($F43)&gt;0,IF(LEFT($F43,1)&lt;&gt;" ",SUMIFS(지출,관,$F43,회계장부!$A:$A,"&lt;"&amp;회계보고_시작일),SUMIFS(지출,항목,TRIM($F43),회계장부!$A:$A,"&lt;"&amp;회계보고_시작일)),"")</f>
        <v>0</v>
      </c>
      <c r="I43" s="252">
        <f ca="1">IF(LEN($F43)&gt;0,IF(LEFT($F43,1)&lt;&gt;" ",SUMIFS(지출,관,$F43,회계장부!$A:$A,"&gt;="&amp;회계보고_시작일,회계장부!$A:$A,"&lt;="&amp;회계보고_종료일),SUMIFS(지출,항목,TRIM($F43),회계장부!$A:$A,"&gt;="&amp;회계보고_시작일,회계장부!$A:$A,"&lt;="&amp;회계보고_종료일)),"")</f>
        <v>0</v>
      </c>
      <c r="J43" s="255">
        <f t="shared" ca="1" si="4"/>
        <v>0</v>
      </c>
      <c r="O43" s="1">
        <f t="shared" ca="1" si="0"/>
        <v>4</v>
      </c>
    </row>
    <row r="44" spans="1:15" ht="17.25" thickBot="1">
      <c r="A44" s="234" t="str">
        <f ca="1">IFERROR(INDEX(회계코드!$C:$C,MATCH(ROW(A44),회계코드!$B:$B,0),1),IFERROR(INDEX(회계코드!$E:$E,MATCH(ROW(A44),회계코드!$D:$D,0),1),""))</f>
        <v/>
      </c>
      <c r="B44" s="245"/>
      <c r="C44" s="246" t="str">
        <f ca="1">IF(LEN($A44)&gt;0,IF(LEFT($A44,1)&lt;&gt;" ",SUMIFS(수입,관,$A44,회계장부!$A:$A,"&lt;"&amp;회계보고_시작일),SUMIFS(수입,항목,TRIM($A44),회계장부!$A:$A,"&lt;"&amp;회계보고_시작일)),"")</f>
        <v/>
      </c>
      <c r="D44" s="246" t="str">
        <f ca="1">IF(LEN($A44)&gt;0,IF(LEFT($A44,1)&lt;&gt;" ",SUMIFS(수입,관,$A44,회계장부!$A:$A,"&gt;="&amp;회계보고_시작일,회계장부!$A:$A,"&lt;="&amp;회계보고_종료일),SUMIFS(수입,항목,TRIM($A44),회계장부!$A:$A,"&gt;="&amp;회계보고_시작일,회계장부!$A:$A,"&lt;="&amp;회계보고_종료일)),"")</f>
        <v/>
      </c>
      <c r="E44" s="254" t="str">
        <f t="shared" ca="1" si="2"/>
        <v/>
      </c>
      <c r="F44" s="235" t="str">
        <f ca="1">IFERROR(INDEX(회계코드!$G:$G,MATCH(ROW(F44),회계코드!$F:$F,0),1),IFERROR(INDEX(회계코드!$I:$I,MATCH(ROW(F44),회계코드!$H:$H,0),1),""))</f>
        <v/>
      </c>
      <c r="G44" s="251"/>
      <c r="H44" s="252" t="str">
        <f ca="1">IF(LEN($F44)&gt;0,IF(LEFT($F44,1)&lt;&gt;" ",SUMIFS(지출,관,$F44,회계장부!$A:$A,"&lt;"&amp;회계보고_시작일),SUMIFS(지출,항목,TRIM($F44),회계장부!$A:$A,"&lt;"&amp;회계보고_시작일)),"")</f>
        <v/>
      </c>
      <c r="I44" s="252" t="str">
        <f ca="1">IF(LEN($F44)&gt;0,IF(LEFT($F44,1)&lt;&gt;" ",SUMIFS(지출,관,$F44,회계장부!$A:$A,"&gt;="&amp;회계보고_시작일,회계장부!$A:$A,"&lt;="&amp;회계보고_종료일),SUMIFS(지출,항목,TRIM($F44),회계장부!$A:$A,"&gt;="&amp;회계보고_시작일,회계장부!$A:$A,"&lt;="&amp;회계보고_종료일)),"")</f>
        <v/>
      </c>
      <c r="J44" s="255" t="str">
        <f t="shared" ca="1" si="4"/>
        <v/>
      </c>
      <c r="O44" s="1">
        <f t="shared" ca="1" si="0"/>
        <v>0</v>
      </c>
    </row>
    <row r="45" spans="1:15" ht="17.25" thickBot="1">
      <c r="A45" s="234" t="str">
        <f ca="1">IFERROR(INDEX(회계코드!$C:$C,MATCH(ROW(A45),회계코드!$B:$B,0),1),IFERROR(INDEX(회계코드!$E:$E,MATCH(ROW(A45),회계코드!$D:$D,0),1),""))</f>
        <v/>
      </c>
      <c r="B45" s="245"/>
      <c r="C45" s="246" t="str">
        <f ca="1">IF(LEN($A45)&gt;0,IF(LEFT($A45,1)&lt;&gt;" ",SUMIFS(수입,관,$A45,회계장부!$A:$A,"&lt;"&amp;회계보고_시작일),SUMIFS(수입,항목,TRIM($A45),회계장부!$A:$A,"&lt;"&amp;회계보고_시작일)),"")</f>
        <v/>
      </c>
      <c r="D45" s="246" t="str">
        <f ca="1">IF(LEN($A45)&gt;0,IF(LEFT($A45,1)&lt;&gt;" ",SUMIFS(수입,관,$A45,회계장부!$A:$A,"&gt;="&amp;회계보고_시작일,회계장부!$A:$A,"&lt;="&amp;회계보고_종료일),SUMIFS(수입,항목,TRIM($A45),회계장부!$A:$A,"&gt;="&amp;회계보고_시작일,회계장부!$A:$A,"&lt;="&amp;회계보고_종료일)),"")</f>
        <v/>
      </c>
      <c r="E45" s="254" t="str">
        <f t="shared" ca="1" si="2"/>
        <v/>
      </c>
      <c r="F45" s="235" t="str">
        <f ca="1">IFERROR(INDEX(회계코드!$G:$G,MATCH(ROW(F45),회계코드!$F:$F,0),1),IFERROR(INDEX(회계코드!$I:$I,MATCH(ROW(F45),회계코드!$H:$H,0),1),""))</f>
        <v/>
      </c>
      <c r="G45" s="251"/>
      <c r="H45" s="252" t="str">
        <f ca="1">IF(LEN($F45)&gt;0,IF(LEFT($F45,1)&lt;&gt;" ",SUMIFS(지출,관,$F45,회계장부!$A:$A,"&lt;"&amp;회계보고_시작일),SUMIFS(지출,항목,TRIM($F45),회계장부!$A:$A,"&lt;"&amp;회계보고_시작일)),"")</f>
        <v/>
      </c>
      <c r="I45" s="252" t="str">
        <f ca="1">IF(LEN($F45)&gt;0,IF(LEFT($F45,1)&lt;&gt;" ",SUMIFS(지출,관,$F45,회계장부!$A:$A,"&gt;="&amp;회계보고_시작일,회계장부!$A:$A,"&lt;="&amp;회계보고_종료일),SUMIFS(지출,항목,TRIM($F45),회계장부!$A:$A,"&gt;="&amp;회계보고_시작일,회계장부!$A:$A,"&lt;="&amp;회계보고_종료일)),"")</f>
        <v/>
      </c>
      <c r="J45" s="255" t="str">
        <f t="shared" ca="1" si="4"/>
        <v/>
      </c>
      <c r="O45" s="1">
        <f t="shared" ca="1" si="0"/>
        <v>0</v>
      </c>
    </row>
    <row r="46" spans="1:15" ht="17.25" thickBot="1">
      <c r="A46" s="234" t="str">
        <f ca="1">IFERROR(INDEX(회계코드!$C:$C,MATCH(ROW(A46),회계코드!$B:$B,0),1),IFERROR(INDEX(회계코드!$E:$E,MATCH(ROW(A46),회계코드!$D:$D,0),1),""))</f>
        <v/>
      </c>
      <c r="B46" s="245"/>
      <c r="C46" s="246" t="str">
        <f ca="1">IF(LEN($A46)&gt;0,IF(LEFT($A46,1)&lt;&gt;" ",SUMIFS(수입,관,$A46,회계장부!$A:$A,"&lt;"&amp;회계보고_시작일),SUMIFS(수입,항목,TRIM($A46),회계장부!$A:$A,"&lt;"&amp;회계보고_시작일)),"")</f>
        <v/>
      </c>
      <c r="D46" s="246" t="str">
        <f ca="1">IF(LEN($A46)&gt;0,IF(LEFT($A46,1)&lt;&gt;" ",SUMIFS(수입,관,$A46,회계장부!$A:$A,"&gt;="&amp;회계보고_시작일,회계장부!$A:$A,"&lt;="&amp;회계보고_종료일),SUMIFS(수입,항목,TRIM($A46),회계장부!$A:$A,"&gt;="&amp;회계보고_시작일,회계장부!$A:$A,"&lt;="&amp;회계보고_종료일)),"")</f>
        <v/>
      </c>
      <c r="E46" s="254" t="str">
        <f t="shared" ca="1" si="2"/>
        <v/>
      </c>
      <c r="F46" s="235" t="str">
        <f ca="1">IFERROR(INDEX(회계코드!$G:$G,MATCH(ROW(F46),회계코드!$F:$F,0),1),IFERROR(INDEX(회계코드!$I:$I,MATCH(ROW(F46),회계코드!$H:$H,0),1),""))</f>
        <v/>
      </c>
      <c r="G46" s="251"/>
      <c r="H46" s="252" t="str">
        <f ca="1">IF(LEN($F46)&gt;0,IF(LEFT($F46,1)&lt;&gt;" ",SUMIFS(지출,관,$F46,회계장부!$A:$A,"&lt;"&amp;회계보고_시작일),SUMIFS(지출,항목,TRIM($F46),회계장부!$A:$A,"&lt;"&amp;회계보고_시작일)),"")</f>
        <v/>
      </c>
      <c r="I46" s="252" t="str">
        <f ca="1">IF(LEN($F46)&gt;0,IF(LEFT($F46,1)&lt;&gt;" ",SUMIFS(지출,관,$F46,회계장부!$A:$A,"&gt;="&amp;회계보고_시작일,회계장부!$A:$A,"&lt;="&amp;회계보고_종료일),SUMIFS(지출,항목,TRIM($F46),회계장부!$A:$A,"&gt;="&amp;회계보고_시작일,회계장부!$A:$A,"&lt;="&amp;회계보고_종료일)),"")</f>
        <v/>
      </c>
      <c r="J46" s="255" t="str">
        <f t="shared" ca="1" si="4"/>
        <v/>
      </c>
      <c r="O46" s="1">
        <f t="shared" ca="1" si="0"/>
        <v>0</v>
      </c>
    </row>
    <row r="47" spans="1:15" ht="17.25" thickBot="1">
      <c r="A47" s="234" t="str">
        <f ca="1">IFERROR(INDEX(회계코드!$C:$C,MATCH(ROW(A47),회계코드!$B:$B,0),1),IFERROR(INDEX(회계코드!$E:$E,MATCH(ROW(A47),회계코드!$D:$D,0),1),""))</f>
        <v/>
      </c>
      <c r="B47" s="245"/>
      <c r="C47" s="246" t="str">
        <f ca="1">IF(LEN($A47)&gt;0,IF(LEFT($A47,1)&lt;&gt;" ",SUMIFS(수입,관,$A47,회계장부!$A:$A,"&lt;"&amp;회계보고_시작일),SUMIFS(수입,항목,TRIM($A47),회계장부!$A:$A,"&lt;"&amp;회계보고_시작일)),"")</f>
        <v/>
      </c>
      <c r="D47" s="246" t="str">
        <f ca="1">IF(LEN($A47)&gt;0,IF(LEFT($A47,1)&lt;&gt;" ",SUMIFS(수입,관,$A47,회계장부!$A:$A,"&gt;="&amp;회계보고_시작일,회계장부!$A:$A,"&lt;="&amp;회계보고_종료일),SUMIFS(수입,항목,TRIM($A47),회계장부!$A:$A,"&gt;="&amp;회계보고_시작일,회계장부!$A:$A,"&lt;="&amp;회계보고_종료일)),"")</f>
        <v/>
      </c>
      <c r="E47" s="254" t="str">
        <f t="shared" ca="1" si="2"/>
        <v/>
      </c>
      <c r="F47" s="235" t="str">
        <f ca="1">IFERROR(INDEX(회계코드!$G:$G,MATCH(ROW(F47),회계코드!$F:$F,0),1),IFERROR(INDEX(회계코드!$I:$I,MATCH(ROW(F47),회계코드!$H:$H,0),1),""))</f>
        <v/>
      </c>
      <c r="G47" s="251"/>
      <c r="H47" s="252" t="str">
        <f ca="1">IF(LEN($F47)&gt;0,IF(LEFT($F47,1)&lt;&gt;" ",SUMIFS(지출,관,$F47,회계장부!$A:$A,"&lt;"&amp;회계보고_시작일),SUMIFS(지출,항목,TRIM($F47),회계장부!$A:$A,"&lt;"&amp;회계보고_시작일)),"")</f>
        <v/>
      </c>
      <c r="I47" s="252" t="str">
        <f ca="1">IF(LEN($F47)&gt;0,IF(LEFT($F47,1)&lt;&gt;" ",SUMIFS(지출,관,$F47,회계장부!$A:$A,"&gt;="&amp;회계보고_시작일,회계장부!$A:$A,"&lt;="&amp;회계보고_종료일),SUMIFS(지출,항목,TRIM($F47),회계장부!$A:$A,"&gt;="&amp;회계보고_시작일,회계장부!$A:$A,"&lt;="&amp;회계보고_종료일)),"")</f>
        <v/>
      </c>
      <c r="J47" s="255" t="str">
        <f t="shared" ca="1" si="4"/>
        <v/>
      </c>
      <c r="O47" s="1">
        <f t="shared" ca="1" si="0"/>
        <v>0</v>
      </c>
    </row>
    <row r="48" spans="1:15" ht="17.25" thickBot="1">
      <c r="A48" s="234" t="str">
        <f ca="1">IFERROR(INDEX(회계코드!$C:$C,MATCH(ROW(A48),회계코드!$B:$B,0),1),IFERROR(INDEX(회계코드!$E:$E,MATCH(ROW(A48),회계코드!$D:$D,0),1),""))</f>
        <v/>
      </c>
      <c r="B48" s="245"/>
      <c r="C48" s="246" t="str">
        <f ca="1">IF(LEN($A48)&gt;0,IF(LEFT($A48,1)&lt;&gt;" ",SUMIFS(수입,관,$A48,회계장부!$A:$A,"&lt;"&amp;회계보고_시작일),SUMIFS(수입,항목,TRIM($A48),회계장부!$A:$A,"&lt;"&amp;회계보고_시작일)),"")</f>
        <v/>
      </c>
      <c r="D48" s="246" t="str">
        <f ca="1">IF(LEN($A48)&gt;0,IF(LEFT($A48,1)&lt;&gt;" ",SUMIFS(수입,관,$A48,회계장부!$A:$A,"&gt;="&amp;회계보고_시작일,회계장부!$A:$A,"&lt;="&amp;회계보고_종료일),SUMIFS(수입,항목,TRIM($A48),회계장부!$A:$A,"&gt;="&amp;회계보고_시작일,회계장부!$A:$A,"&lt;="&amp;회계보고_종료일)),"")</f>
        <v/>
      </c>
      <c r="E48" s="254" t="str">
        <f t="shared" ca="1" si="2"/>
        <v/>
      </c>
      <c r="F48" s="235" t="str">
        <f ca="1">IFERROR(INDEX(회계코드!$G:$G,MATCH(ROW(F48),회계코드!$F:$F,0),1),IFERROR(INDEX(회계코드!$I:$I,MATCH(ROW(F48),회계코드!$H:$H,0),1),""))</f>
        <v/>
      </c>
      <c r="G48" s="251"/>
      <c r="H48" s="252" t="str">
        <f ca="1">IF(LEN($F48)&gt;0,IF(LEFT($F48,1)&lt;&gt;" ",SUMIFS(지출,관,$F48,회계장부!$A:$A,"&lt;"&amp;회계보고_시작일),SUMIFS(지출,항목,TRIM($F48),회계장부!$A:$A,"&lt;"&amp;회계보고_시작일)),"")</f>
        <v/>
      </c>
      <c r="I48" s="252" t="str">
        <f ca="1">IF(LEN($F48)&gt;0,IF(LEFT($F48,1)&lt;&gt;" ",SUMIFS(지출,관,$F48,회계장부!$A:$A,"&gt;="&amp;회계보고_시작일,회계장부!$A:$A,"&lt;="&amp;회계보고_종료일),SUMIFS(지출,항목,TRIM($F48),회계장부!$A:$A,"&gt;="&amp;회계보고_시작일,회계장부!$A:$A,"&lt;="&amp;회계보고_종료일)),"")</f>
        <v/>
      </c>
      <c r="J48" s="255" t="str">
        <f t="shared" ca="1" si="4"/>
        <v/>
      </c>
      <c r="O48" s="1">
        <f t="shared" ca="1" si="0"/>
        <v>0</v>
      </c>
    </row>
    <row r="49" spans="1:15" ht="17.25" thickBot="1">
      <c r="A49" s="234" t="str">
        <f ca="1">IFERROR(INDEX(회계코드!$C:$C,MATCH(ROW(A49),회계코드!$B:$B,0),1),IFERROR(INDEX(회계코드!$E:$E,MATCH(ROW(A49),회계코드!$D:$D,0),1),""))</f>
        <v/>
      </c>
      <c r="B49" s="245"/>
      <c r="C49" s="246" t="str">
        <f ca="1">IF(LEN($A49)&gt;0,IF(LEFT($A49,1)&lt;&gt;" ",SUMIFS(수입,관,$A49,회계장부!$A:$A,"&lt;"&amp;회계보고_시작일),SUMIFS(수입,항목,TRIM($A49),회계장부!$A:$A,"&lt;"&amp;회계보고_시작일)),"")</f>
        <v/>
      </c>
      <c r="D49" s="246" t="str">
        <f ca="1">IF(LEN($A49)&gt;0,IF(LEFT($A49,1)&lt;&gt;" ",SUMIFS(수입,관,$A49,회계장부!$A:$A,"&gt;="&amp;회계보고_시작일,회계장부!$A:$A,"&lt;="&amp;회계보고_종료일),SUMIFS(수입,항목,TRIM($A49),회계장부!$A:$A,"&gt;="&amp;회계보고_시작일,회계장부!$A:$A,"&lt;="&amp;회계보고_종료일)),"")</f>
        <v/>
      </c>
      <c r="E49" s="254" t="str">
        <f t="shared" ca="1" si="2"/>
        <v/>
      </c>
      <c r="F49" s="235" t="str">
        <f ca="1">IFERROR(INDEX(회계코드!$G:$G,MATCH(ROW(F49),회계코드!$F:$F,0),1),IFERROR(INDEX(회계코드!$I:$I,MATCH(ROW(F49),회계코드!$H:$H,0),1),""))</f>
        <v/>
      </c>
      <c r="G49" s="251"/>
      <c r="H49" s="252" t="str">
        <f ca="1">IF(LEN($F49)&gt;0,IF(LEFT($F49,1)&lt;&gt;" ",SUMIFS(지출,관,$F49,회계장부!$A:$A,"&lt;"&amp;회계보고_시작일),SUMIFS(지출,항목,TRIM($F49),회계장부!$A:$A,"&lt;"&amp;회계보고_시작일)),"")</f>
        <v/>
      </c>
      <c r="I49" s="252" t="str">
        <f ca="1">IF(LEN($F49)&gt;0,IF(LEFT($F49,1)&lt;&gt;" ",SUMIFS(지출,관,$F49,회계장부!$A:$A,"&gt;="&amp;회계보고_시작일,회계장부!$A:$A,"&lt;="&amp;회계보고_종료일),SUMIFS(지출,항목,TRIM($F49),회계장부!$A:$A,"&gt;="&amp;회계보고_시작일,회계장부!$A:$A,"&lt;="&amp;회계보고_종료일)),"")</f>
        <v/>
      </c>
      <c r="J49" s="255" t="str">
        <f t="shared" ca="1" si="4"/>
        <v/>
      </c>
      <c r="O49" s="1">
        <f t="shared" ca="1" si="0"/>
        <v>0</v>
      </c>
    </row>
    <row r="50" spans="1:15" ht="17.25" thickBot="1">
      <c r="A50" s="234" t="str">
        <f ca="1">IFERROR(INDEX(회계코드!$C:$C,MATCH(ROW(A50),회계코드!$B:$B,0),1),IFERROR(INDEX(회계코드!$E:$E,MATCH(ROW(A50),회계코드!$D:$D,0),1),""))</f>
        <v/>
      </c>
      <c r="B50" s="245"/>
      <c r="C50" s="246" t="str">
        <f ca="1">IF(LEN($A50)&gt;0,IF(LEFT($A50,1)&lt;&gt;" ",SUMIFS(수입,관,$A50,회계장부!$A:$A,"&lt;"&amp;회계보고_시작일),SUMIFS(수입,항목,TRIM($A50),회계장부!$A:$A,"&lt;"&amp;회계보고_시작일)),"")</f>
        <v/>
      </c>
      <c r="D50" s="246" t="str">
        <f ca="1">IF(LEN($A50)&gt;0,IF(LEFT($A50,1)&lt;&gt;" ",SUMIFS(수입,관,$A50,회계장부!$A:$A,"&gt;="&amp;회계보고_시작일,회계장부!$A:$A,"&lt;="&amp;회계보고_종료일),SUMIFS(수입,항목,TRIM($A50),회계장부!$A:$A,"&gt;="&amp;회계보고_시작일,회계장부!$A:$A,"&lt;="&amp;회계보고_종료일)),"")</f>
        <v/>
      </c>
      <c r="E50" s="254" t="str">
        <f t="shared" ca="1" si="2"/>
        <v/>
      </c>
      <c r="F50" s="235" t="str">
        <f ca="1">IFERROR(INDEX(회계코드!$G:$G,MATCH(ROW(F50),회계코드!$F:$F,0),1),IFERROR(INDEX(회계코드!$I:$I,MATCH(ROW(F50),회계코드!$H:$H,0),1),""))</f>
        <v/>
      </c>
      <c r="G50" s="251"/>
      <c r="H50" s="252" t="str">
        <f ca="1">IF(LEN($F50)&gt;0,IF(LEFT($F50,1)&lt;&gt;" ",SUMIFS(지출,관,$F50,회계장부!$A:$A,"&lt;"&amp;회계보고_시작일),SUMIFS(지출,항목,TRIM($F50),회계장부!$A:$A,"&lt;"&amp;회계보고_시작일)),"")</f>
        <v/>
      </c>
      <c r="I50" s="252" t="str">
        <f ca="1">IF(LEN($F50)&gt;0,IF(LEFT($F50,1)&lt;&gt;" ",SUMIFS(지출,관,$F50,회계장부!$A:$A,"&gt;="&amp;회계보고_시작일,회계장부!$A:$A,"&lt;="&amp;회계보고_종료일),SUMIFS(지출,항목,TRIM($F50),회계장부!$A:$A,"&gt;="&amp;회계보고_시작일,회계장부!$A:$A,"&lt;="&amp;회계보고_종료일)),"")</f>
        <v/>
      </c>
      <c r="J50" s="255" t="str">
        <f t="shared" ca="1" si="4"/>
        <v/>
      </c>
      <c r="O50" s="1">
        <f t="shared" ca="1" si="0"/>
        <v>0</v>
      </c>
    </row>
    <row r="51" spans="1:15" ht="17.25" thickBot="1">
      <c r="A51" s="234" t="str">
        <f ca="1">IFERROR(INDEX(회계코드!$C:$C,MATCH(ROW(A51),회계코드!$B:$B,0),1),IFERROR(INDEX(회계코드!$E:$E,MATCH(ROW(A51),회계코드!$D:$D,0),1),""))</f>
        <v/>
      </c>
      <c r="B51" s="245"/>
      <c r="C51" s="246" t="str">
        <f ca="1">IF(LEN($A51)&gt;0,IF(LEFT($A51,1)&lt;&gt;" ",SUMIFS(수입,관,$A51,회계장부!$A:$A,"&lt;"&amp;회계보고_시작일),SUMIFS(수입,항목,TRIM($A51),회계장부!$A:$A,"&lt;"&amp;회계보고_시작일)),"")</f>
        <v/>
      </c>
      <c r="D51" s="246" t="str">
        <f ca="1">IF(LEN($A51)&gt;0,IF(LEFT($A51,1)&lt;&gt;" ",SUMIFS(수입,관,$A51,회계장부!$A:$A,"&gt;="&amp;회계보고_시작일,회계장부!$A:$A,"&lt;="&amp;회계보고_종료일),SUMIFS(수입,항목,TRIM($A51),회계장부!$A:$A,"&gt;="&amp;회계보고_시작일,회계장부!$A:$A,"&lt;="&amp;회계보고_종료일)),"")</f>
        <v/>
      </c>
      <c r="E51" s="254" t="str">
        <f t="shared" ca="1" si="2"/>
        <v/>
      </c>
      <c r="F51" s="235" t="str">
        <f ca="1">IFERROR(INDEX(회계코드!$G:$G,MATCH(ROW(F51),회계코드!$F:$F,0),1),IFERROR(INDEX(회계코드!$I:$I,MATCH(ROW(F51),회계코드!$H:$H,0),1),""))</f>
        <v/>
      </c>
      <c r="G51" s="251"/>
      <c r="H51" s="252" t="str">
        <f ca="1">IF(LEN($F51)&gt;0,IF(LEFT($F51,1)&lt;&gt;" ",SUMIFS(지출,관,$F51,회계장부!$A:$A,"&lt;"&amp;회계보고_시작일),SUMIFS(지출,항목,TRIM($F51),회계장부!$A:$A,"&lt;"&amp;회계보고_시작일)),"")</f>
        <v/>
      </c>
      <c r="I51" s="252" t="str">
        <f ca="1">IF(LEN($F51)&gt;0,IF(LEFT($F51,1)&lt;&gt;" ",SUMIFS(지출,관,$F51,회계장부!$A:$A,"&gt;="&amp;회계보고_시작일,회계장부!$A:$A,"&lt;="&amp;회계보고_종료일),SUMIFS(지출,항목,TRIM($F51),회계장부!$A:$A,"&gt;="&amp;회계보고_시작일,회계장부!$A:$A,"&lt;="&amp;회계보고_종료일)),"")</f>
        <v/>
      </c>
      <c r="J51" s="255" t="str">
        <f t="shared" ca="1" si="4"/>
        <v/>
      </c>
      <c r="O51" s="1">
        <f t="shared" ca="1" si="0"/>
        <v>0</v>
      </c>
    </row>
    <row r="52" spans="1:15" ht="17.25" thickBot="1">
      <c r="A52" s="234" t="str">
        <f ca="1">IFERROR(INDEX(회계코드!$C:$C,MATCH(ROW(A52),회계코드!$B:$B,0),1),IFERROR(INDEX(회계코드!$E:$E,MATCH(ROW(A52),회계코드!$D:$D,0),1),""))</f>
        <v/>
      </c>
      <c r="B52" s="245"/>
      <c r="C52" s="246" t="str">
        <f ca="1">IF(LEN($A52)&gt;0,IF(LEFT($A52,1)&lt;&gt;" ",SUMIFS(수입,관,$A52,회계장부!$A:$A,"&lt;"&amp;회계보고_시작일),SUMIFS(수입,항목,TRIM($A52),회계장부!$A:$A,"&lt;"&amp;회계보고_시작일)),"")</f>
        <v/>
      </c>
      <c r="D52" s="246" t="str">
        <f ca="1">IF(LEN($A52)&gt;0,IF(LEFT($A52,1)&lt;&gt;" ",SUMIFS(수입,관,$A52,회계장부!$A:$A,"&gt;="&amp;회계보고_시작일,회계장부!$A:$A,"&lt;="&amp;회계보고_종료일),SUMIFS(수입,항목,TRIM($A52),회계장부!$A:$A,"&gt;="&amp;회계보고_시작일,회계장부!$A:$A,"&lt;="&amp;회계보고_종료일)),"")</f>
        <v/>
      </c>
      <c r="E52" s="254" t="str">
        <f t="shared" ca="1" si="2"/>
        <v/>
      </c>
      <c r="F52" s="235" t="str">
        <f ca="1">IFERROR(INDEX(회계코드!$G:$G,MATCH(ROW(F52),회계코드!$F:$F,0),1),IFERROR(INDEX(회계코드!$I:$I,MATCH(ROW(F52),회계코드!$H:$H,0),1),""))</f>
        <v/>
      </c>
      <c r="G52" s="251"/>
      <c r="H52" s="252" t="str">
        <f ca="1">IF(LEN($F52)&gt;0,IF(LEFT($F52,1)&lt;&gt;" ",SUMIFS(지출,관,$F52,회계장부!$A:$A,"&lt;"&amp;회계보고_시작일),SUMIFS(지출,항목,TRIM($F52),회계장부!$A:$A,"&lt;"&amp;회계보고_시작일)),"")</f>
        <v/>
      </c>
      <c r="I52" s="252" t="str">
        <f ca="1">IF(LEN($F52)&gt;0,IF(LEFT($F52,1)&lt;&gt;" ",SUMIFS(지출,관,$F52,회계장부!$A:$A,"&gt;="&amp;회계보고_시작일,회계장부!$A:$A,"&lt;="&amp;회계보고_종료일),SUMIFS(지출,항목,TRIM($F52),회계장부!$A:$A,"&gt;="&amp;회계보고_시작일,회계장부!$A:$A,"&lt;="&amp;회계보고_종료일)),"")</f>
        <v/>
      </c>
      <c r="J52" s="255" t="str">
        <f t="shared" ca="1" si="4"/>
        <v/>
      </c>
      <c r="O52" s="1">
        <f t="shared" ca="1" si="0"/>
        <v>0</v>
      </c>
    </row>
    <row r="53" spans="1:15" ht="17.25" thickBot="1">
      <c r="A53" s="234" t="str">
        <f ca="1">IFERROR(INDEX(회계코드!$C:$C,MATCH(ROW(A53),회계코드!$B:$B,0),1),IFERROR(INDEX(회계코드!$E:$E,MATCH(ROW(A53),회계코드!$D:$D,0),1),""))</f>
        <v/>
      </c>
      <c r="B53" s="245"/>
      <c r="C53" s="246" t="str">
        <f ca="1">IF(LEN($A53)&gt;0,IF(LEFT($A53,1)&lt;&gt;" ",SUMIFS(수입,관,$A53,회계장부!$A:$A,"&lt;"&amp;회계보고_시작일),SUMIFS(수입,항목,TRIM($A53),회계장부!$A:$A,"&lt;"&amp;회계보고_시작일)),"")</f>
        <v/>
      </c>
      <c r="D53" s="246" t="str">
        <f ca="1">IF(LEN($A53)&gt;0,IF(LEFT($A53,1)&lt;&gt;" ",SUMIFS(수입,관,$A53,회계장부!$A:$A,"&gt;="&amp;회계보고_시작일,회계장부!$A:$A,"&lt;="&amp;회계보고_종료일),SUMIFS(수입,항목,TRIM($A53),회계장부!$A:$A,"&gt;="&amp;회계보고_시작일,회계장부!$A:$A,"&lt;="&amp;회계보고_종료일)),"")</f>
        <v/>
      </c>
      <c r="E53" s="254" t="str">
        <f t="shared" ca="1" si="2"/>
        <v/>
      </c>
      <c r="F53" s="235" t="str">
        <f ca="1">IFERROR(INDEX(회계코드!$G:$G,MATCH(ROW(F53),회계코드!$F:$F,0),1),IFERROR(INDEX(회계코드!$I:$I,MATCH(ROW(F53),회계코드!$H:$H,0),1),""))</f>
        <v/>
      </c>
      <c r="G53" s="251"/>
      <c r="H53" s="252" t="str">
        <f ca="1">IF(LEN($F53)&gt;0,IF(LEFT($F53,1)&lt;&gt;" ",SUMIFS(지출,관,$F53,회계장부!$A:$A,"&lt;"&amp;회계보고_시작일),SUMIFS(지출,항목,TRIM($F53),회계장부!$A:$A,"&lt;"&amp;회계보고_시작일)),"")</f>
        <v/>
      </c>
      <c r="I53" s="252" t="str">
        <f ca="1">IF(LEN($F53)&gt;0,IF(LEFT($F53,1)&lt;&gt;" ",SUMIFS(지출,관,$F53,회계장부!$A:$A,"&gt;="&amp;회계보고_시작일,회계장부!$A:$A,"&lt;="&amp;회계보고_종료일),SUMIFS(지출,항목,TRIM($F53),회계장부!$A:$A,"&gt;="&amp;회계보고_시작일,회계장부!$A:$A,"&lt;="&amp;회계보고_종료일)),"")</f>
        <v/>
      </c>
      <c r="J53" s="255" t="str">
        <f t="shared" ca="1" si="4"/>
        <v/>
      </c>
      <c r="O53" s="1">
        <f t="shared" ca="1" si="0"/>
        <v>0</v>
      </c>
    </row>
    <row r="54" spans="1:15" ht="17.25" thickBot="1">
      <c r="A54" s="234" t="str">
        <f ca="1">IFERROR(INDEX(회계코드!$C:$C,MATCH(ROW(A54),회계코드!$B:$B,0),1),IFERROR(INDEX(회계코드!$E:$E,MATCH(ROW(A54),회계코드!$D:$D,0),1),""))</f>
        <v/>
      </c>
      <c r="B54" s="245"/>
      <c r="C54" s="246" t="str">
        <f ca="1">IF(LEN($A54)&gt;0,IF(LEFT($A54,1)&lt;&gt;" ",SUMIFS(수입,관,$A54,회계장부!$A:$A,"&lt;"&amp;회계보고_시작일),SUMIFS(수입,항목,TRIM($A54),회계장부!$A:$A,"&lt;"&amp;회계보고_시작일)),"")</f>
        <v/>
      </c>
      <c r="D54" s="246" t="str">
        <f ca="1">IF(LEN($A54)&gt;0,IF(LEFT($A54,1)&lt;&gt;" ",SUMIFS(수입,관,$A54,회계장부!$A:$A,"&gt;="&amp;회계보고_시작일,회계장부!$A:$A,"&lt;="&amp;회계보고_종료일),SUMIFS(수입,항목,TRIM($A54),회계장부!$A:$A,"&gt;="&amp;회계보고_시작일,회계장부!$A:$A,"&lt;="&amp;회계보고_종료일)),"")</f>
        <v/>
      </c>
      <c r="E54" s="254" t="str">
        <f t="shared" ca="1" si="2"/>
        <v/>
      </c>
      <c r="F54" s="235" t="str">
        <f ca="1">IFERROR(INDEX(회계코드!$G:$G,MATCH(ROW(F54),회계코드!$F:$F,0),1),IFERROR(INDEX(회계코드!$I:$I,MATCH(ROW(F54),회계코드!$H:$H,0),1),""))</f>
        <v/>
      </c>
      <c r="G54" s="251"/>
      <c r="H54" s="252" t="str">
        <f ca="1">IF(LEN($F54)&gt;0,IF(LEFT($F54,1)&lt;&gt;" ",SUMIFS(지출,관,$F54,회계장부!$A:$A,"&lt;"&amp;회계보고_시작일),SUMIFS(지출,항목,TRIM($F54),회계장부!$A:$A,"&lt;"&amp;회계보고_시작일)),"")</f>
        <v/>
      </c>
      <c r="I54" s="252" t="str">
        <f ca="1">IF(LEN($F54)&gt;0,IF(LEFT($F54,1)&lt;&gt;" ",SUMIFS(지출,관,$F54,회계장부!$A:$A,"&gt;="&amp;회계보고_시작일,회계장부!$A:$A,"&lt;="&amp;회계보고_종료일),SUMIFS(지출,항목,TRIM($F54),회계장부!$A:$A,"&gt;="&amp;회계보고_시작일,회계장부!$A:$A,"&lt;="&amp;회계보고_종료일)),"")</f>
        <v/>
      </c>
      <c r="J54" s="255" t="str">
        <f t="shared" ca="1" si="4"/>
        <v/>
      </c>
      <c r="O54" s="1">
        <f t="shared" ca="1" si="0"/>
        <v>0</v>
      </c>
    </row>
    <row r="55" spans="1:15" ht="17.25" thickBot="1">
      <c r="A55" s="234" t="str">
        <f ca="1">IFERROR(INDEX(회계코드!$C:$C,MATCH(ROW(A55),회계코드!$B:$B,0),1),IFERROR(INDEX(회계코드!$E:$E,MATCH(ROW(A55),회계코드!$D:$D,0),1),""))</f>
        <v/>
      </c>
      <c r="B55" s="245"/>
      <c r="C55" s="246" t="str">
        <f ca="1">IF(LEN($A55)&gt;0,IF(LEFT($A55,1)&lt;&gt;" ",SUMIFS(수입,관,$A55,회계장부!$A:$A,"&lt;"&amp;회계보고_시작일),SUMIFS(수입,항목,TRIM($A55),회계장부!$A:$A,"&lt;"&amp;회계보고_시작일)),"")</f>
        <v/>
      </c>
      <c r="D55" s="246" t="str">
        <f ca="1">IF(LEN($A55)&gt;0,IF(LEFT($A55,1)&lt;&gt;" ",SUMIFS(수입,관,$A55,회계장부!$A:$A,"&gt;="&amp;회계보고_시작일,회계장부!$A:$A,"&lt;="&amp;회계보고_종료일),SUMIFS(수입,항목,TRIM($A55),회계장부!$A:$A,"&gt;="&amp;회계보고_시작일,회계장부!$A:$A,"&lt;="&amp;회계보고_종료일)),"")</f>
        <v/>
      </c>
      <c r="E55" s="254" t="str">
        <f t="shared" ca="1" si="2"/>
        <v/>
      </c>
      <c r="F55" s="235" t="str">
        <f ca="1">IFERROR(INDEX(회계코드!$G:$G,MATCH(ROW(F55),회계코드!$F:$F,0),1),IFERROR(INDEX(회계코드!$I:$I,MATCH(ROW(F55),회계코드!$H:$H,0),1),""))</f>
        <v/>
      </c>
      <c r="G55" s="251"/>
      <c r="H55" s="252" t="str">
        <f ca="1">IF(LEN($F55)&gt;0,IF(LEFT($F55,1)&lt;&gt;" ",SUMIFS(지출,관,$F55,회계장부!$A:$A,"&lt;"&amp;회계보고_시작일),SUMIFS(지출,항목,TRIM($F55),회계장부!$A:$A,"&lt;"&amp;회계보고_시작일)),"")</f>
        <v/>
      </c>
      <c r="I55" s="252" t="str">
        <f ca="1">IF(LEN($F55)&gt;0,IF(LEFT($F55,1)&lt;&gt;" ",SUMIFS(지출,관,$F55,회계장부!$A:$A,"&gt;="&amp;회계보고_시작일,회계장부!$A:$A,"&lt;="&amp;회계보고_종료일),SUMIFS(지출,항목,TRIM($F55),회계장부!$A:$A,"&gt;="&amp;회계보고_시작일,회계장부!$A:$A,"&lt;="&amp;회계보고_종료일)),"")</f>
        <v/>
      </c>
      <c r="J55" s="255" t="str">
        <f t="shared" ca="1" si="4"/>
        <v/>
      </c>
      <c r="O55" s="1">
        <f t="shared" ca="1" si="0"/>
        <v>0</v>
      </c>
    </row>
    <row r="56" spans="1:15" ht="17.25" thickBot="1">
      <c r="A56" s="234" t="str">
        <f ca="1">IFERROR(INDEX(회계코드!$C:$C,MATCH(ROW(A56),회계코드!$B:$B,0),1),IFERROR(INDEX(회계코드!$E:$E,MATCH(ROW(A56),회계코드!$D:$D,0),1),""))</f>
        <v/>
      </c>
      <c r="B56" s="245"/>
      <c r="C56" s="246" t="str">
        <f ca="1">IF(LEN($A56)&gt;0,IF(LEFT($A56,1)&lt;&gt;" ",SUMIFS(수입,관,$A56,회계장부!$A:$A,"&lt;"&amp;회계보고_시작일),SUMIFS(수입,항목,TRIM($A56),회계장부!$A:$A,"&lt;"&amp;회계보고_시작일)),"")</f>
        <v/>
      </c>
      <c r="D56" s="246" t="str">
        <f ca="1">IF(LEN($A56)&gt;0,IF(LEFT($A56,1)&lt;&gt;" ",SUMIFS(수입,관,$A56,회계장부!$A:$A,"&gt;="&amp;회계보고_시작일,회계장부!$A:$A,"&lt;="&amp;회계보고_종료일),SUMIFS(수입,항목,TRIM($A56),회계장부!$A:$A,"&gt;="&amp;회계보고_시작일,회계장부!$A:$A,"&lt;="&amp;회계보고_종료일)),"")</f>
        <v/>
      </c>
      <c r="E56" s="254" t="str">
        <f t="shared" ca="1" si="2"/>
        <v/>
      </c>
      <c r="F56" s="235" t="str">
        <f ca="1">IFERROR(INDEX(회계코드!$G:$G,MATCH(ROW(F56),회계코드!$F:$F,0),1),IFERROR(INDEX(회계코드!$I:$I,MATCH(ROW(F56),회계코드!$H:$H,0),1),""))</f>
        <v/>
      </c>
      <c r="G56" s="251"/>
      <c r="H56" s="252" t="str">
        <f ca="1">IF(LEN($F56)&gt;0,IF(LEFT($F56,1)&lt;&gt;" ",SUMIFS(지출,관,$F56,회계장부!$A:$A,"&lt;"&amp;회계보고_시작일),SUMIFS(지출,항목,TRIM($F56),회계장부!$A:$A,"&lt;"&amp;회계보고_시작일)),"")</f>
        <v/>
      </c>
      <c r="I56" s="252" t="str">
        <f ca="1">IF(LEN($F56)&gt;0,IF(LEFT($F56,1)&lt;&gt;" ",SUMIFS(지출,관,$F56,회계장부!$A:$A,"&gt;="&amp;회계보고_시작일,회계장부!$A:$A,"&lt;="&amp;회계보고_종료일),SUMIFS(지출,항목,TRIM($F56),회계장부!$A:$A,"&gt;="&amp;회계보고_시작일,회계장부!$A:$A,"&lt;="&amp;회계보고_종료일)),"")</f>
        <v/>
      </c>
      <c r="J56" s="255" t="str">
        <f t="shared" ca="1" si="4"/>
        <v/>
      </c>
      <c r="O56" s="1">
        <f t="shared" ca="1" si="0"/>
        <v>0</v>
      </c>
    </row>
    <row r="57" spans="1:15" ht="17.25" thickBot="1">
      <c r="A57" s="234" t="str">
        <f ca="1">IFERROR(INDEX(회계코드!$C:$C,MATCH(ROW(A57),회계코드!$B:$B,0),1),IFERROR(INDEX(회계코드!$E:$E,MATCH(ROW(A57),회계코드!$D:$D,0),1),""))</f>
        <v/>
      </c>
      <c r="B57" s="245"/>
      <c r="C57" s="246" t="str">
        <f ca="1">IF(LEN($A57)&gt;0,IF(LEFT($A57,1)&lt;&gt;" ",SUMIFS(수입,관,$A57,회계장부!$A:$A,"&lt;"&amp;회계보고_시작일),SUMIFS(수입,항목,TRIM($A57),회계장부!$A:$A,"&lt;"&amp;회계보고_시작일)),"")</f>
        <v/>
      </c>
      <c r="D57" s="246" t="str">
        <f ca="1">IF(LEN($A57)&gt;0,IF(LEFT($A57,1)&lt;&gt;" ",SUMIFS(수입,관,$A57,회계장부!$A:$A,"&gt;="&amp;회계보고_시작일,회계장부!$A:$A,"&lt;="&amp;회계보고_종료일),SUMIFS(수입,항목,TRIM($A57),회계장부!$A:$A,"&gt;="&amp;회계보고_시작일,회계장부!$A:$A,"&lt;="&amp;회계보고_종료일)),"")</f>
        <v/>
      </c>
      <c r="E57" s="254" t="str">
        <f t="shared" ca="1" si="2"/>
        <v/>
      </c>
      <c r="F57" s="235" t="str">
        <f ca="1">IFERROR(INDEX(회계코드!$G:$G,MATCH(ROW(F57),회계코드!$F:$F,0),1),IFERROR(INDEX(회계코드!$I:$I,MATCH(ROW(F57),회계코드!$H:$H,0),1),""))</f>
        <v/>
      </c>
      <c r="G57" s="251"/>
      <c r="H57" s="252" t="str">
        <f ca="1">IF(LEN($F57)&gt;0,IF(LEFT($F57,1)&lt;&gt;" ",SUMIFS(지출,관,$F57,회계장부!$A:$A,"&lt;"&amp;회계보고_시작일),SUMIFS(지출,항목,TRIM($F57),회계장부!$A:$A,"&lt;"&amp;회계보고_시작일)),"")</f>
        <v/>
      </c>
      <c r="I57" s="252" t="str">
        <f ca="1">IF(LEN($F57)&gt;0,IF(LEFT($F57,1)&lt;&gt;" ",SUMIFS(지출,관,$F57,회계장부!$A:$A,"&gt;="&amp;회계보고_시작일,회계장부!$A:$A,"&lt;="&amp;회계보고_종료일),SUMIFS(지출,항목,TRIM($F57),회계장부!$A:$A,"&gt;="&amp;회계보고_시작일,회계장부!$A:$A,"&lt;="&amp;회계보고_종료일)),"")</f>
        <v/>
      </c>
      <c r="J57" s="255" t="str">
        <f t="shared" ca="1" si="4"/>
        <v/>
      </c>
      <c r="O57" s="1">
        <f t="shared" ca="1" si="0"/>
        <v>0</v>
      </c>
    </row>
    <row r="58" spans="1:15" ht="17.25" thickBot="1">
      <c r="A58" s="234" t="str">
        <f ca="1">IFERROR(INDEX(회계코드!$C:$C,MATCH(ROW(A58),회계코드!$B:$B,0),1),IFERROR(INDEX(회계코드!$E:$E,MATCH(ROW(A58),회계코드!$D:$D,0),1),""))</f>
        <v/>
      </c>
      <c r="B58" s="245"/>
      <c r="C58" s="246" t="str">
        <f ca="1">IF(LEN($A58)&gt;0,IF(LEFT($A58,1)&lt;&gt;" ",SUMIFS(수입,관,$A58,회계장부!$A:$A,"&lt;"&amp;회계보고_시작일),SUMIFS(수입,항목,TRIM($A58),회계장부!$A:$A,"&lt;"&amp;회계보고_시작일)),"")</f>
        <v/>
      </c>
      <c r="D58" s="246" t="str">
        <f ca="1">IF(LEN($A58)&gt;0,IF(LEFT($A58,1)&lt;&gt;" ",SUMIFS(수입,관,$A58,회계장부!$A:$A,"&gt;="&amp;회계보고_시작일,회계장부!$A:$A,"&lt;="&amp;회계보고_종료일),SUMIFS(수입,항목,TRIM($A58),회계장부!$A:$A,"&gt;="&amp;회계보고_시작일,회계장부!$A:$A,"&lt;="&amp;회계보고_종료일)),"")</f>
        <v/>
      </c>
      <c r="E58" s="254" t="str">
        <f t="shared" ca="1" si="2"/>
        <v/>
      </c>
      <c r="F58" s="235" t="str">
        <f ca="1">IFERROR(INDEX(회계코드!$G:$G,MATCH(ROW(F58),회계코드!$F:$F,0),1),IFERROR(INDEX(회계코드!$I:$I,MATCH(ROW(F58),회계코드!$H:$H,0),1),""))</f>
        <v/>
      </c>
      <c r="G58" s="251"/>
      <c r="H58" s="252" t="str">
        <f ca="1">IF(LEN($F58)&gt;0,IF(LEFT($F58,1)&lt;&gt;" ",SUMIFS(지출,관,$F58,회계장부!$A:$A,"&lt;"&amp;회계보고_시작일),SUMIFS(지출,항목,TRIM($F58),회계장부!$A:$A,"&lt;"&amp;회계보고_시작일)),"")</f>
        <v/>
      </c>
      <c r="I58" s="252" t="str">
        <f ca="1">IF(LEN($F58)&gt;0,IF(LEFT($F58,1)&lt;&gt;" ",SUMIFS(지출,관,$F58,회계장부!$A:$A,"&gt;="&amp;회계보고_시작일,회계장부!$A:$A,"&lt;="&amp;회계보고_종료일),SUMIFS(지출,항목,TRIM($F58),회계장부!$A:$A,"&gt;="&amp;회계보고_시작일,회계장부!$A:$A,"&lt;="&amp;회계보고_종료일)),"")</f>
        <v/>
      </c>
      <c r="J58" s="255" t="str">
        <f t="shared" ca="1" si="4"/>
        <v/>
      </c>
      <c r="O58" s="1">
        <f t="shared" ca="1" si="0"/>
        <v>0</v>
      </c>
    </row>
    <row r="59" spans="1:15" ht="17.25" thickBot="1">
      <c r="A59" s="234" t="str">
        <f ca="1">IFERROR(INDEX(회계코드!$C:$C,MATCH(ROW(A59),회계코드!$B:$B,0),1),IFERROR(INDEX(회계코드!$E:$E,MATCH(ROW(A59),회계코드!$D:$D,0),1),""))</f>
        <v/>
      </c>
      <c r="B59" s="245"/>
      <c r="C59" s="246" t="str">
        <f ca="1">IF(LEN($A59)&gt;0,IF(LEFT($A59,1)&lt;&gt;" ",SUMIFS(수입,관,$A59,회계장부!$A:$A,"&lt;"&amp;회계보고_시작일),SUMIFS(수입,항목,TRIM($A59),회계장부!$A:$A,"&lt;"&amp;회계보고_시작일)),"")</f>
        <v/>
      </c>
      <c r="D59" s="246" t="str">
        <f ca="1">IF(LEN($A59)&gt;0,IF(LEFT($A59,1)&lt;&gt;" ",SUMIFS(수입,관,$A59,회계장부!$A:$A,"&gt;="&amp;회계보고_시작일,회계장부!$A:$A,"&lt;="&amp;회계보고_종료일),SUMIFS(수입,항목,TRIM($A59),회계장부!$A:$A,"&gt;="&amp;회계보고_시작일,회계장부!$A:$A,"&lt;="&amp;회계보고_종료일)),"")</f>
        <v/>
      </c>
      <c r="E59" s="254" t="str">
        <f t="shared" ca="1" si="2"/>
        <v/>
      </c>
      <c r="F59" s="235" t="str">
        <f ca="1">IFERROR(INDEX(회계코드!$G:$G,MATCH(ROW(F59),회계코드!$F:$F,0),1),IFERROR(INDEX(회계코드!$I:$I,MATCH(ROW(F59),회계코드!$H:$H,0),1),""))</f>
        <v/>
      </c>
      <c r="G59" s="251"/>
      <c r="H59" s="252" t="str">
        <f ca="1">IF(LEN($F59)&gt;0,IF(LEFT($F59,1)&lt;&gt;" ",SUMIFS(지출,관,$F59,회계장부!$A:$A,"&lt;"&amp;회계보고_시작일),SUMIFS(지출,항목,TRIM($F59),회계장부!$A:$A,"&lt;"&amp;회계보고_시작일)),"")</f>
        <v/>
      </c>
      <c r="I59" s="252" t="str">
        <f ca="1">IF(LEN($F59)&gt;0,IF(LEFT($F59,1)&lt;&gt;" ",SUMIFS(지출,관,$F59,회계장부!$A:$A,"&gt;="&amp;회계보고_시작일,회계장부!$A:$A,"&lt;="&amp;회계보고_종료일),SUMIFS(지출,항목,TRIM($F59),회계장부!$A:$A,"&gt;="&amp;회계보고_시작일,회계장부!$A:$A,"&lt;="&amp;회계보고_종료일)),"")</f>
        <v/>
      </c>
      <c r="J59" s="255" t="str">
        <f t="shared" ca="1" si="4"/>
        <v/>
      </c>
      <c r="O59" s="1">
        <f t="shared" ca="1" si="0"/>
        <v>0</v>
      </c>
    </row>
    <row r="60" spans="1:15" ht="17.25" thickBot="1">
      <c r="A60" s="234" t="str">
        <f ca="1">IFERROR(INDEX(회계코드!$C:$C,MATCH(ROW(A60),회계코드!$B:$B,0),1),IFERROR(INDEX(회계코드!$E:$E,MATCH(ROW(A60),회계코드!$D:$D,0),1),""))</f>
        <v/>
      </c>
      <c r="B60" s="245"/>
      <c r="C60" s="246" t="str">
        <f ca="1">IF(LEN($A60)&gt;0,IF(LEFT($A60,1)&lt;&gt;" ",SUMIFS(수입,관,$A60,회계장부!$A:$A,"&lt;"&amp;회계보고_시작일),SUMIFS(수입,항목,TRIM($A60),회계장부!$A:$A,"&lt;"&amp;회계보고_시작일)),"")</f>
        <v/>
      </c>
      <c r="D60" s="246" t="str">
        <f ca="1">IF(LEN($A60)&gt;0,IF(LEFT($A60,1)&lt;&gt;" ",SUMIFS(수입,관,$A60,회계장부!$A:$A,"&gt;="&amp;회계보고_시작일,회계장부!$A:$A,"&lt;="&amp;회계보고_종료일),SUMIFS(수입,항목,TRIM($A60),회계장부!$A:$A,"&gt;="&amp;회계보고_시작일,회계장부!$A:$A,"&lt;="&amp;회계보고_종료일)),"")</f>
        <v/>
      </c>
      <c r="E60" s="254" t="str">
        <f t="shared" ca="1" si="2"/>
        <v/>
      </c>
      <c r="F60" s="235" t="str">
        <f ca="1">IFERROR(INDEX(회계코드!$G:$G,MATCH(ROW(F60),회계코드!$F:$F,0),1),IFERROR(INDEX(회계코드!$I:$I,MATCH(ROW(F60),회계코드!$H:$H,0),1),""))</f>
        <v/>
      </c>
      <c r="G60" s="251"/>
      <c r="H60" s="252" t="str">
        <f ca="1">IF(LEN($F60)&gt;0,IF(LEFT($F60,1)&lt;&gt;" ",SUMIFS(지출,관,$F60,회계장부!$A:$A,"&lt;"&amp;회계보고_시작일),SUMIFS(지출,항목,TRIM($F60),회계장부!$A:$A,"&lt;"&amp;회계보고_시작일)),"")</f>
        <v/>
      </c>
      <c r="I60" s="252" t="str">
        <f ca="1">IF(LEN($F60)&gt;0,IF(LEFT($F60,1)&lt;&gt;" ",SUMIFS(지출,관,$F60,회계장부!$A:$A,"&gt;="&amp;회계보고_시작일,회계장부!$A:$A,"&lt;="&amp;회계보고_종료일),SUMIFS(지출,항목,TRIM($F60),회계장부!$A:$A,"&gt;="&amp;회계보고_시작일,회계장부!$A:$A,"&lt;="&amp;회계보고_종료일)),"")</f>
        <v/>
      </c>
      <c r="J60" s="255" t="str">
        <f t="shared" ca="1" si="4"/>
        <v/>
      </c>
      <c r="O60" s="1">
        <f t="shared" ca="1" si="0"/>
        <v>0</v>
      </c>
    </row>
    <row r="61" spans="1:15" ht="17.25" thickBot="1">
      <c r="A61" s="234" t="str">
        <f ca="1">IFERROR(INDEX(회계코드!$C:$C,MATCH(ROW(A61),회계코드!$B:$B,0),1),IFERROR(INDEX(회계코드!$E:$E,MATCH(ROW(A61),회계코드!$D:$D,0),1),""))</f>
        <v/>
      </c>
      <c r="B61" s="245"/>
      <c r="C61" s="246" t="str">
        <f ca="1">IF(LEN($A61)&gt;0,IF(LEFT($A61,1)&lt;&gt;" ",SUMIFS(수입,관,$A61,회계장부!$A:$A,"&lt;"&amp;회계보고_시작일),SUMIFS(수입,항목,TRIM($A61),회계장부!$A:$A,"&lt;"&amp;회계보고_시작일)),"")</f>
        <v/>
      </c>
      <c r="D61" s="246" t="str">
        <f ca="1">IF(LEN($A61)&gt;0,IF(LEFT($A61,1)&lt;&gt;" ",SUMIFS(수입,관,$A61,회계장부!$A:$A,"&gt;="&amp;회계보고_시작일,회계장부!$A:$A,"&lt;="&amp;회계보고_종료일),SUMIFS(수입,항목,TRIM($A61),회계장부!$A:$A,"&gt;="&amp;회계보고_시작일,회계장부!$A:$A,"&lt;="&amp;회계보고_종료일)),"")</f>
        <v/>
      </c>
      <c r="E61" s="254" t="str">
        <f t="shared" ca="1" si="2"/>
        <v/>
      </c>
      <c r="F61" s="235" t="str">
        <f ca="1">IFERROR(INDEX(회계코드!$G:$G,MATCH(ROW(F61),회계코드!$F:$F,0),1),IFERROR(INDEX(회계코드!$I:$I,MATCH(ROW(F61),회계코드!$H:$H,0),1),""))</f>
        <v/>
      </c>
      <c r="G61" s="251"/>
      <c r="H61" s="252" t="str">
        <f ca="1">IF(LEN($F61)&gt;0,IF(LEFT($F61,1)&lt;&gt;" ",SUMIFS(지출,관,$F61,회계장부!$A:$A,"&lt;"&amp;회계보고_시작일),SUMIFS(지출,항목,TRIM($F61),회계장부!$A:$A,"&lt;"&amp;회계보고_시작일)),"")</f>
        <v/>
      </c>
      <c r="I61" s="252" t="str">
        <f ca="1">IF(LEN($F61)&gt;0,IF(LEFT($F61,1)&lt;&gt;" ",SUMIFS(지출,관,$F61,회계장부!$A:$A,"&gt;="&amp;회계보고_시작일,회계장부!$A:$A,"&lt;="&amp;회계보고_종료일),SUMIFS(지출,항목,TRIM($F61),회계장부!$A:$A,"&gt;="&amp;회계보고_시작일,회계장부!$A:$A,"&lt;="&amp;회계보고_종료일)),"")</f>
        <v/>
      </c>
      <c r="J61" s="255" t="str">
        <f t="shared" ca="1" si="4"/>
        <v/>
      </c>
      <c r="O61" s="1">
        <f t="shared" ca="1" si="0"/>
        <v>0</v>
      </c>
    </row>
    <row r="62" spans="1:15" ht="17.25" thickBot="1">
      <c r="A62" s="234" t="str">
        <f ca="1">IFERROR(INDEX(회계코드!$C:$C,MATCH(ROW(A62),회계코드!$B:$B,0),1),IFERROR(INDEX(회계코드!$E:$E,MATCH(ROW(A62),회계코드!$D:$D,0),1),""))</f>
        <v/>
      </c>
      <c r="B62" s="245"/>
      <c r="C62" s="246" t="str">
        <f ca="1">IF(LEN($A62)&gt;0,IF(LEFT($A62,1)&lt;&gt;" ",SUMIFS(수입,관,$A62,회계장부!$A:$A,"&lt;"&amp;회계보고_시작일),SUMIFS(수입,항목,TRIM($A62),회계장부!$A:$A,"&lt;"&amp;회계보고_시작일)),"")</f>
        <v/>
      </c>
      <c r="D62" s="246" t="str">
        <f ca="1">IF(LEN($A62)&gt;0,IF(LEFT($A62,1)&lt;&gt;" ",SUMIFS(수입,관,$A62,회계장부!$A:$A,"&gt;="&amp;회계보고_시작일,회계장부!$A:$A,"&lt;="&amp;회계보고_종료일),SUMIFS(수입,항목,TRIM($A62),회계장부!$A:$A,"&gt;="&amp;회계보고_시작일,회계장부!$A:$A,"&lt;="&amp;회계보고_종료일)),"")</f>
        <v/>
      </c>
      <c r="E62" s="254" t="str">
        <f t="shared" ca="1" si="2"/>
        <v/>
      </c>
      <c r="F62" s="235" t="str">
        <f ca="1">IFERROR(INDEX(회계코드!$G:$G,MATCH(ROW(F62),회계코드!$F:$F,0),1),IFERROR(INDEX(회계코드!$I:$I,MATCH(ROW(F62),회계코드!$H:$H,0),1),""))</f>
        <v/>
      </c>
      <c r="G62" s="251"/>
      <c r="H62" s="252" t="str">
        <f ca="1">IF(LEN($F62)&gt;0,IF(LEFT($F62,1)&lt;&gt;" ",SUMIFS(지출,관,$F62,회계장부!$A:$A,"&lt;"&amp;회계보고_시작일),SUMIFS(지출,항목,TRIM($F62),회계장부!$A:$A,"&lt;"&amp;회계보고_시작일)),"")</f>
        <v/>
      </c>
      <c r="I62" s="252" t="str">
        <f ca="1">IF(LEN($F62)&gt;0,IF(LEFT($F62,1)&lt;&gt;" ",SUMIFS(지출,관,$F62,회계장부!$A:$A,"&gt;="&amp;회계보고_시작일,회계장부!$A:$A,"&lt;="&amp;회계보고_종료일),SUMIFS(지출,항목,TRIM($F62),회계장부!$A:$A,"&gt;="&amp;회계보고_시작일,회계장부!$A:$A,"&lt;="&amp;회계보고_종료일)),"")</f>
        <v/>
      </c>
      <c r="J62" s="255" t="str">
        <f t="shared" ca="1" si="4"/>
        <v/>
      </c>
      <c r="O62" s="1">
        <f t="shared" ca="1" si="0"/>
        <v>0</v>
      </c>
    </row>
    <row r="63" spans="1:15" ht="17.25" thickBot="1">
      <c r="A63" s="234" t="str">
        <f ca="1">IFERROR(INDEX(회계코드!$C:$C,MATCH(ROW(A63),회계코드!$B:$B,0),1),IFERROR(INDEX(회계코드!$E:$E,MATCH(ROW(A63),회계코드!$D:$D,0),1),""))</f>
        <v/>
      </c>
      <c r="B63" s="245"/>
      <c r="C63" s="246" t="str">
        <f ca="1">IF(LEN($A63)&gt;0,IF(LEFT($A63,1)&lt;&gt;" ",SUMIFS(수입,관,$A63,회계장부!$A:$A,"&lt;"&amp;회계보고_시작일),SUMIFS(수입,항목,TRIM($A63),회계장부!$A:$A,"&lt;"&amp;회계보고_시작일)),"")</f>
        <v/>
      </c>
      <c r="D63" s="246" t="str">
        <f ca="1">IF(LEN($A63)&gt;0,IF(LEFT($A63,1)&lt;&gt;" ",SUMIFS(수입,관,$A63,회계장부!$A:$A,"&gt;="&amp;회계보고_시작일,회계장부!$A:$A,"&lt;="&amp;회계보고_종료일),SUMIFS(수입,항목,TRIM($A63),회계장부!$A:$A,"&gt;="&amp;회계보고_시작일,회계장부!$A:$A,"&lt;="&amp;회계보고_종료일)),"")</f>
        <v/>
      </c>
      <c r="E63" s="254" t="str">
        <f t="shared" ca="1" si="2"/>
        <v/>
      </c>
      <c r="F63" s="235" t="str">
        <f ca="1">IFERROR(INDEX(회계코드!$G:$G,MATCH(ROW(F63),회계코드!$F:$F,0),1),IFERROR(INDEX(회계코드!$I:$I,MATCH(ROW(F63),회계코드!$H:$H,0),1),""))</f>
        <v/>
      </c>
      <c r="G63" s="251"/>
      <c r="H63" s="252" t="str">
        <f ca="1">IF(LEN($F63)&gt;0,IF(LEFT($F63,1)&lt;&gt;" ",SUMIFS(지출,관,$F63,회계장부!$A:$A,"&lt;"&amp;회계보고_시작일),SUMIFS(지출,항목,TRIM($F63),회계장부!$A:$A,"&lt;"&amp;회계보고_시작일)),"")</f>
        <v/>
      </c>
      <c r="I63" s="252" t="str">
        <f ca="1">IF(LEN($F63)&gt;0,IF(LEFT($F63,1)&lt;&gt;" ",SUMIFS(지출,관,$F63,회계장부!$A:$A,"&gt;="&amp;회계보고_시작일,회계장부!$A:$A,"&lt;="&amp;회계보고_종료일),SUMIFS(지출,항목,TRIM($F63),회계장부!$A:$A,"&gt;="&amp;회계보고_시작일,회계장부!$A:$A,"&lt;="&amp;회계보고_종료일)),"")</f>
        <v/>
      </c>
      <c r="J63" s="255" t="str">
        <f t="shared" ca="1" si="4"/>
        <v/>
      </c>
      <c r="O63" s="1">
        <f t="shared" ca="1" si="0"/>
        <v>0</v>
      </c>
    </row>
    <row r="64" spans="1:15" ht="17.25" thickBot="1">
      <c r="A64" s="234" t="str">
        <f ca="1">IFERROR(INDEX(회계코드!$C:$C,MATCH(ROW(A64),회계코드!$B:$B,0),1),IFERROR(INDEX(회계코드!$E:$E,MATCH(ROW(A64),회계코드!$D:$D,0),1),""))</f>
        <v/>
      </c>
      <c r="B64" s="245"/>
      <c r="C64" s="246" t="str">
        <f ca="1">IF(LEN($A64)&gt;0,IF(LEFT($A64,1)&lt;&gt;" ",SUMIFS(수입,관,$A64,회계장부!$A:$A,"&lt;"&amp;회계보고_시작일),SUMIFS(수입,항목,TRIM($A64),회계장부!$A:$A,"&lt;"&amp;회계보고_시작일)),"")</f>
        <v/>
      </c>
      <c r="D64" s="246" t="str">
        <f ca="1">IF(LEN($A64)&gt;0,IF(LEFT($A64,1)&lt;&gt;" ",SUMIFS(수입,관,$A64,회계장부!$A:$A,"&gt;="&amp;회계보고_시작일,회계장부!$A:$A,"&lt;="&amp;회계보고_종료일),SUMIFS(수입,항목,TRIM($A64),회계장부!$A:$A,"&gt;="&amp;회계보고_시작일,회계장부!$A:$A,"&lt;="&amp;회계보고_종료일)),"")</f>
        <v/>
      </c>
      <c r="E64" s="254" t="str">
        <f t="shared" ca="1" si="2"/>
        <v/>
      </c>
      <c r="F64" s="235" t="str">
        <f ca="1">IFERROR(INDEX(회계코드!$G:$G,MATCH(ROW(F64),회계코드!$F:$F,0),1),IFERROR(INDEX(회계코드!$I:$I,MATCH(ROW(F64),회계코드!$H:$H,0),1),""))</f>
        <v/>
      </c>
      <c r="G64" s="251"/>
      <c r="H64" s="252" t="str">
        <f ca="1">IF(LEN($F64)&gt;0,IF(LEFT($F64,1)&lt;&gt;" ",SUMIFS(지출,관,$F64,회계장부!$A:$A,"&lt;"&amp;회계보고_시작일),SUMIFS(지출,항목,TRIM($F64),회계장부!$A:$A,"&lt;"&amp;회계보고_시작일)),"")</f>
        <v/>
      </c>
      <c r="I64" s="252" t="str">
        <f ca="1">IF(LEN($F64)&gt;0,IF(LEFT($F64,1)&lt;&gt;" ",SUMIFS(지출,관,$F64,회계장부!$A:$A,"&gt;="&amp;회계보고_시작일,회계장부!$A:$A,"&lt;="&amp;회계보고_종료일),SUMIFS(지출,항목,TRIM($F64),회계장부!$A:$A,"&gt;="&amp;회계보고_시작일,회계장부!$A:$A,"&lt;="&amp;회계보고_종료일)),"")</f>
        <v/>
      </c>
      <c r="J64" s="255" t="str">
        <f t="shared" ca="1" si="4"/>
        <v/>
      </c>
      <c r="O64" s="1">
        <f t="shared" ca="1" si="0"/>
        <v>0</v>
      </c>
    </row>
    <row r="65" spans="1:15" ht="17.25" thickBot="1">
      <c r="A65" s="234" t="str">
        <f ca="1">IFERROR(INDEX(회계코드!$C:$C,MATCH(ROW(A65),회계코드!$B:$B,0),1),IFERROR(INDEX(회계코드!$E:$E,MATCH(ROW(A65),회계코드!$D:$D,0),1),""))</f>
        <v/>
      </c>
      <c r="B65" s="245"/>
      <c r="C65" s="246" t="str">
        <f ca="1">IF(LEN($A65)&gt;0,IF(LEFT($A65,1)&lt;&gt;" ",SUMIFS(수입,관,$A65,회계장부!$A:$A,"&lt;"&amp;회계보고_시작일),SUMIFS(수입,항목,TRIM($A65),회계장부!$A:$A,"&lt;"&amp;회계보고_시작일)),"")</f>
        <v/>
      </c>
      <c r="D65" s="246" t="str">
        <f ca="1">IF(LEN($A65)&gt;0,IF(LEFT($A65,1)&lt;&gt;" ",SUMIFS(수입,관,$A65,회계장부!$A:$A,"&gt;="&amp;회계보고_시작일,회계장부!$A:$A,"&lt;="&amp;회계보고_종료일),SUMIFS(수입,항목,TRIM($A65),회계장부!$A:$A,"&gt;="&amp;회계보고_시작일,회계장부!$A:$A,"&lt;="&amp;회계보고_종료일)),"")</f>
        <v/>
      </c>
      <c r="E65" s="254" t="str">
        <f t="shared" ca="1" si="2"/>
        <v/>
      </c>
      <c r="F65" s="235" t="str">
        <f ca="1">IFERROR(INDEX(회계코드!$G:$G,MATCH(ROW(F65),회계코드!$F:$F,0),1),IFERROR(INDEX(회계코드!$I:$I,MATCH(ROW(F65),회계코드!$H:$H,0),1),""))</f>
        <v/>
      </c>
      <c r="G65" s="251"/>
      <c r="H65" s="252" t="str">
        <f ca="1">IF(LEN($F65)&gt;0,IF(LEFT($F65,1)&lt;&gt;" ",SUMIFS(지출,관,$F65,회계장부!$A:$A,"&lt;"&amp;회계보고_시작일),SUMIFS(지출,항목,TRIM($F65),회계장부!$A:$A,"&lt;"&amp;회계보고_시작일)),"")</f>
        <v/>
      </c>
      <c r="I65" s="252" t="str">
        <f ca="1">IF(LEN($F65)&gt;0,IF(LEFT($F65,1)&lt;&gt;" ",SUMIFS(지출,관,$F65,회계장부!$A:$A,"&gt;="&amp;회계보고_시작일,회계장부!$A:$A,"&lt;="&amp;회계보고_종료일),SUMIFS(지출,항목,TRIM($F65),회계장부!$A:$A,"&gt;="&amp;회계보고_시작일,회계장부!$A:$A,"&lt;="&amp;회계보고_종료일)),"")</f>
        <v/>
      </c>
      <c r="J65" s="255" t="str">
        <f t="shared" ca="1" si="4"/>
        <v/>
      </c>
      <c r="O65" s="1">
        <f t="shared" ca="1" si="0"/>
        <v>0</v>
      </c>
    </row>
    <row r="66" spans="1:15" ht="17.25" thickBot="1">
      <c r="A66" s="234" t="str">
        <f ca="1">IFERROR(INDEX(회계코드!$C:$C,MATCH(ROW(A66),회계코드!$B:$B,0),1),IFERROR(INDEX(회계코드!$E:$E,MATCH(ROW(A66),회계코드!$D:$D,0),1),""))</f>
        <v/>
      </c>
      <c r="B66" s="245"/>
      <c r="C66" s="246" t="str">
        <f ca="1">IF(LEN($A66)&gt;0,IF(LEFT($A66,1)&lt;&gt;" ",SUMIFS(수입,관,$A66,회계장부!$A:$A,"&lt;"&amp;회계보고_시작일),SUMIFS(수입,항목,TRIM($A66),회계장부!$A:$A,"&lt;"&amp;회계보고_시작일)),"")</f>
        <v/>
      </c>
      <c r="D66" s="246" t="str">
        <f ca="1">IF(LEN($A66)&gt;0,IF(LEFT($A66,1)&lt;&gt;" ",SUMIFS(수입,관,$A66,회계장부!$A:$A,"&gt;="&amp;회계보고_시작일,회계장부!$A:$A,"&lt;="&amp;회계보고_종료일),SUMIFS(수입,항목,TRIM($A66),회계장부!$A:$A,"&gt;="&amp;회계보고_시작일,회계장부!$A:$A,"&lt;="&amp;회계보고_종료일)),"")</f>
        <v/>
      </c>
      <c r="E66" s="254" t="str">
        <f t="shared" ca="1" si="2"/>
        <v/>
      </c>
      <c r="F66" s="235" t="str">
        <f ca="1">IFERROR(INDEX(회계코드!$G:$G,MATCH(ROW(F66),회계코드!$F:$F,0),1),IFERROR(INDEX(회계코드!$I:$I,MATCH(ROW(F66),회계코드!$H:$H,0),1),""))</f>
        <v/>
      </c>
      <c r="G66" s="251"/>
      <c r="H66" s="252" t="str">
        <f ca="1">IF(LEN($F66)&gt;0,IF(LEFT($F66,1)&lt;&gt;" ",SUMIFS(지출,관,$F66,회계장부!$A:$A,"&lt;"&amp;회계보고_시작일),SUMIFS(지출,항목,TRIM($F66),회계장부!$A:$A,"&lt;"&amp;회계보고_시작일)),"")</f>
        <v/>
      </c>
      <c r="I66" s="252" t="str">
        <f ca="1">IF(LEN($F66)&gt;0,IF(LEFT($F66,1)&lt;&gt;" ",SUMIFS(지출,관,$F66,회계장부!$A:$A,"&gt;="&amp;회계보고_시작일,회계장부!$A:$A,"&lt;="&amp;회계보고_종료일),SUMIFS(지출,항목,TRIM($F66),회계장부!$A:$A,"&gt;="&amp;회계보고_시작일,회계장부!$A:$A,"&lt;="&amp;회계보고_종료일)),"")</f>
        <v/>
      </c>
      <c r="J66" s="255" t="str">
        <f t="shared" ca="1" si="4"/>
        <v/>
      </c>
      <c r="O66" s="1">
        <f t="shared" ref="O66:O129" ca="1" si="5">LEN($A66)+LEN($F66)</f>
        <v>0</v>
      </c>
    </row>
    <row r="67" spans="1:15" ht="17.25" thickBot="1">
      <c r="A67" s="234" t="str">
        <f ca="1">IFERROR(INDEX(회계코드!$C:$C,MATCH(ROW(A67),회계코드!$B:$B,0),1),IFERROR(INDEX(회계코드!$E:$E,MATCH(ROW(A67),회계코드!$D:$D,0),1),""))</f>
        <v/>
      </c>
      <c r="B67" s="245"/>
      <c r="C67" s="246" t="str">
        <f ca="1">IF(LEN($A67)&gt;0,IF(LEFT($A67,1)&lt;&gt;" ",SUMIFS(수입,관,$A67,회계장부!$A:$A,"&lt;"&amp;회계보고_시작일),SUMIFS(수입,항목,TRIM($A67),회계장부!$A:$A,"&lt;"&amp;회계보고_시작일)),"")</f>
        <v/>
      </c>
      <c r="D67" s="246" t="str">
        <f ca="1">IF(LEN($A67)&gt;0,IF(LEFT($A67,1)&lt;&gt;" ",SUMIFS(수입,관,$A67,회계장부!$A:$A,"&gt;="&amp;회계보고_시작일,회계장부!$A:$A,"&lt;="&amp;회계보고_종료일),SUMIFS(수입,항목,TRIM($A67),회계장부!$A:$A,"&gt;="&amp;회계보고_시작일,회계장부!$A:$A,"&lt;="&amp;회계보고_종료일)),"")</f>
        <v/>
      </c>
      <c r="E67" s="254" t="str">
        <f t="shared" ca="1" si="2"/>
        <v/>
      </c>
      <c r="F67" s="235" t="str">
        <f ca="1">IFERROR(INDEX(회계코드!$G:$G,MATCH(ROW(F67),회계코드!$F:$F,0),1),IFERROR(INDEX(회계코드!$I:$I,MATCH(ROW(F67),회계코드!$H:$H,0),1),""))</f>
        <v/>
      </c>
      <c r="G67" s="251"/>
      <c r="H67" s="252" t="str">
        <f ca="1">IF(LEN($F67)&gt;0,IF(LEFT($F67,1)&lt;&gt;" ",SUMIFS(지출,관,$F67,회계장부!$A:$A,"&lt;"&amp;회계보고_시작일),SUMIFS(지출,항목,TRIM($F67),회계장부!$A:$A,"&lt;"&amp;회계보고_시작일)),"")</f>
        <v/>
      </c>
      <c r="I67" s="252" t="str">
        <f ca="1">IF(LEN($F67)&gt;0,IF(LEFT($F67,1)&lt;&gt;" ",SUMIFS(지출,관,$F67,회계장부!$A:$A,"&gt;="&amp;회계보고_시작일,회계장부!$A:$A,"&lt;="&amp;회계보고_종료일),SUMIFS(지출,항목,TRIM($F67),회계장부!$A:$A,"&gt;="&amp;회계보고_시작일,회계장부!$A:$A,"&lt;="&amp;회계보고_종료일)),"")</f>
        <v/>
      </c>
      <c r="J67" s="255" t="str">
        <f t="shared" ca="1" si="4"/>
        <v/>
      </c>
      <c r="O67" s="1">
        <f t="shared" ca="1" si="5"/>
        <v>0</v>
      </c>
    </row>
    <row r="68" spans="1:15" ht="17.25" thickBot="1">
      <c r="A68" s="234" t="str">
        <f ca="1">IFERROR(INDEX(회계코드!$C:$C,MATCH(ROW(A68),회계코드!$B:$B,0),1),IFERROR(INDEX(회계코드!$E:$E,MATCH(ROW(A68),회계코드!$D:$D,0),1),""))</f>
        <v/>
      </c>
      <c r="B68" s="245"/>
      <c r="C68" s="246" t="str">
        <f ca="1">IF(LEN($A68)&gt;0,IF(LEFT($A68,1)&lt;&gt;" ",SUMIFS(수입,관,$A68,회계장부!$A:$A,"&lt;"&amp;회계보고_시작일),SUMIFS(수입,항목,TRIM($A68),회계장부!$A:$A,"&lt;"&amp;회계보고_시작일)),"")</f>
        <v/>
      </c>
      <c r="D68" s="246" t="str">
        <f ca="1">IF(LEN($A68)&gt;0,IF(LEFT($A68,1)&lt;&gt;" ",SUMIFS(수입,관,$A68,회계장부!$A:$A,"&gt;="&amp;회계보고_시작일,회계장부!$A:$A,"&lt;="&amp;회계보고_종료일),SUMIFS(수입,항목,TRIM($A68),회계장부!$A:$A,"&gt;="&amp;회계보고_시작일,회계장부!$A:$A,"&lt;="&amp;회계보고_종료일)),"")</f>
        <v/>
      </c>
      <c r="E68" s="254" t="str">
        <f t="shared" ca="1" si="2"/>
        <v/>
      </c>
      <c r="F68" s="235" t="str">
        <f ca="1">IFERROR(INDEX(회계코드!$G:$G,MATCH(ROW(F68),회계코드!$F:$F,0),1),IFERROR(INDEX(회계코드!$I:$I,MATCH(ROW(F68),회계코드!$H:$H,0),1),""))</f>
        <v/>
      </c>
      <c r="G68" s="251"/>
      <c r="H68" s="252" t="str">
        <f ca="1">IF(LEN($F68)&gt;0,IF(LEFT($F68,1)&lt;&gt;" ",SUMIFS(지출,관,$F68,회계장부!$A:$A,"&lt;"&amp;회계보고_시작일),SUMIFS(지출,항목,TRIM($F68),회계장부!$A:$A,"&lt;"&amp;회계보고_시작일)),"")</f>
        <v/>
      </c>
      <c r="I68" s="252" t="str">
        <f ca="1">IF(LEN($F68)&gt;0,IF(LEFT($F68,1)&lt;&gt;" ",SUMIFS(지출,관,$F68,회계장부!$A:$A,"&gt;="&amp;회계보고_시작일,회계장부!$A:$A,"&lt;="&amp;회계보고_종료일),SUMIFS(지출,항목,TRIM($F68),회계장부!$A:$A,"&gt;="&amp;회계보고_시작일,회계장부!$A:$A,"&lt;="&amp;회계보고_종료일)),"")</f>
        <v/>
      </c>
      <c r="J68" s="255" t="str">
        <f t="shared" ca="1" si="4"/>
        <v/>
      </c>
      <c r="O68" s="1">
        <f t="shared" ca="1" si="5"/>
        <v>0</v>
      </c>
    </row>
    <row r="69" spans="1:15" ht="17.25" thickBot="1">
      <c r="A69" s="234" t="str">
        <f ca="1">IFERROR(INDEX(회계코드!$C:$C,MATCH(ROW(A69),회계코드!$B:$B,0),1),IFERROR(INDEX(회계코드!$E:$E,MATCH(ROW(A69),회계코드!$D:$D,0),1),""))</f>
        <v/>
      </c>
      <c r="B69" s="245"/>
      <c r="C69" s="246" t="str">
        <f ca="1">IF(LEN($A69)&gt;0,IF(LEFT($A69,1)&lt;&gt;" ",SUMIFS(수입,관,$A69,회계장부!$A:$A,"&lt;"&amp;회계보고_시작일),SUMIFS(수입,항목,TRIM($A69),회계장부!$A:$A,"&lt;"&amp;회계보고_시작일)),"")</f>
        <v/>
      </c>
      <c r="D69" s="246" t="str">
        <f ca="1">IF(LEN($A69)&gt;0,IF(LEFT($A69,1)&lt;&gt;" ",SUMIFS(수입,관,$A69,회계장부!$A:$A,"&gt;="&amp;회계보고_시작일,회계장부!$A:$A,"&lt;="&amp;회계보고_종료일),SUMIFS(수입,항목,TRIM($A69),회계장부!$A:$A,"&gt;="&amp;회계보고_시작일,회계장부!$A:$A,"&lt;="&amp;회계보고_종료일)),"")</f>
        <v/>
      </c>
      <c r="E69" s="254" t="str">
        <f t="shared" ca="1" si="2"/>
        <v/>
      </c>
      <c r="F69" s="235" t="str">
        <f ca="1">IFERROR(INDEX(회계코드!$G:$G,MATCH(ROW(F69),회계코드!$F:$F,0),1),IFERROR(INDEX(회계코드!$I:$I,MATCH(ROW(F69),회계코드!$H:$H,0),1),""))</f>
        <v/>
      </c>
      <c r="G69" s="251"/>
      <c r="H69" s="252" t="str">
        <f ca="1">IF(LEN($F69)&gt;0,IF(LEFT($F69,1)&lt;&gt;" ",SUMIFS(지출,관,$F69,회계장부!$A:$A,"&lt;"&amp;회계보고_시작일),SUMIFS(지출,항목,TRIM($F69),회계장부!$A:$A,"&lt;"&amp;회계보고_시작일)),"")</f>
        <v/>
      </c>
      <c r="I69" s="252" t="str">
        <f ca="1">IF(LEN($F69)&gt;0,IF(LEFT($F69,1)&lt;&gt;" ",SUMIFS(지출,관,$F69,회계장부!$A:$A,"&gt;="&amp;회계보고_시작일,회계장부!$A:$A,"&lt;="&amp;회계보고_종료일),SUMIFS(지출,항목,TRIM($F69),회계장부!$A:$A,"&gt;="&amp;회계보고_시작일,회계장부!$A:$A,"&lt;="&amp;회계보고_종료일)),"")</f>
        <v/>
      </c>
      <c r="J69" s="255" t="str">
        <f t="shared" ca="1" si="4"/>
        <v/>
      </c>
      <c r="O69" s="1">
        <f t="shared" ca="1" si="5"/>
        <v>0</v>
      </c>
    </row>
    <row r="70" spans="1:15" ht="17.25" thickBot="1">
      <c r="A70" s="234" t="str">
        <f ca="1">IFERROR(INDEX(회계코드!$C:$C,MATCH(ROW(A70),회계코드!$B:$B,0),1),IFERROR(INDEX(회계코드!$E:$E,MATCH(ROW(A70),회계코드!$D:$D,0),1),""))</f>
        <v/>
      </c>
      <c r="B70" s="245"/>
      <c r="C70" s="246" t="str">
        <f ca="1">IF(LEN($A70)&gt;0,IF(LEFT($A70,1)&lt;&gt;" ",SUMIFS(수입,관,$A70,회계장부!$A:$A,"&lt;"&amp;회계보고_시작일),SUMIFS(수입,항목,TRIM($A70),회계장부!$A:$A,"&lt;"&amp;회계보고_시작일)),"")</f>
        <v/>
      </c>
      <c r="D70" s="246" t="str">
        <f ca="1">IF(LEN($A70)&gt;0,IF(LEFT($A70,1)&lt;&gt;" ",SUMIFS(수입,관,$A70,회계장부!$A:$A,"&gt;="&amp;회계보고_시작일,회계장부!$A:$A,"&lt;="&amp;회계보고_종료일),SUMIFS(수입,항목,TRIM($A70),회계장부!$A:$A,"&gt;="&amp;회계보고_시작일,회계장부!$A:$A,"&lt;="&amp;회계보고_종료일)),"")</f>
        <v/>
      </c>
      <c r="E70" s="254" t="str">
        <f t="shared" ca="1" si="2"/>
        <v/>
      </c>
      <c r="F70" s="235" t="str">
        <f ca="1">IFERROR(INDEX(회계코드!$G:$G,MATCH(ROW(F70),회계코드!$F:$F,0),1),IFERROR(INDEX(회계코드!$I:$I,MATCH(ROW(F70),회계코드!$H:$H,0),1),""))</f>
        <v/>
      </c>
      <c r="G70" s="251"/>
      <c r="H70" s="252" t="str">
        <f ca="1">IF(LEN($F70)&gt;0,IF(LEFT($F70,1)&lt;&gt;" ",SUMIFS(지출,관,$F70,회계장부!$A:$A,"&lt;"&amp;회계보고_시작일),SUMIFS(지출,항목,TRIM($F70),회계장부!$A:$A,"&lt;"&amp;회계보고_시작일)),"")</f>
        <v/>
      </c>
      <c r="I70" s="252" t="str">
        <f ca="1">IF(LEN($F70)&gt;0,IF(LEFT($F70,1)&lt;&gt;" ",SUMIFS(지출,관,$F70,회계장부!$A:$A,"&gt;="&amp;회계보고_시작일,회계장부!$A:$A,"&lt;="&amp;회계보고_종료일),SUMIFS(지출,항목,TRIM($F70),회계장부!$A:$A,"&gt;="&amp;회계보고_시작일,회계장부!$A:$A,"&lt;="&amp;회계보고_종료일)),"")</f>
        <v/>
      </c>
      <c r="J70" s="255" t="str">
        <f t="shared" ca="1" si="4"/>
        <v/>
      </c>
      <c r="O70" s="1">
        <f t="shared" ca="1" si="5"/>
        <v>0</v>
      </c>
    </row>
    <row r="71" spans="1:15" ht="17.25" thickBot="1">
      <c r="A71" s="234" t="str">
        <f ca="1">IFERROR(INDEX(회계코드!$C:$C,MATCH(ROW(A71),회계코드!$B:$B,0),1),IFERROR(INDEX(회계코드!$E:$E,MATCH(ROW(A71),회계코드!$D:$D,0),1),""))</f>
        <v/>
      </c>
      <c r="B71" s="245"/>
      <c r="C71" s="246" t="str">
        <f ca="1">IF(LEN($A71)&gt;0,IF(LEFT($A71,1)&lt;&gt;" ",SUMIFS(수입,관,$A71,회계장부!$A:$A,"&lt;"&amp;회계보고_시작일),SUMIFS(수입,항목,TRIM($A71),회계장부!$A:$A,"&lt;"&amp;회계보고_시작일)),"")</f>
        <v/>
      </c>
      <c r="D71" s="246" t="str">
        <f ca="1">IF(LEN($A71)&gt;0,IF(LEFT($A71,1)&lt;&gt;" ",SUMIFS(수입,관,$A71,회계장부!$A:$A,"&gt;="&amp;회계보고_시작일,회계장부!$A:$A,"&lt;="&amp;회계보고_종료일),SUMIFS(수입,항목,TRIM($A71),회계장부!$A:$A,"&gt;="&amp;회계보고_시작일,회계장부!$A:$A,"&lt;="&amp;회계보고_종료일)),"")</f>
        <v/>
      </c>
      <c r="E71" s="254" t="str">
        <f t="shared" ca="1" si="2"/>
        <v/>
      </c>
      <c r="F71" s="235" t="str">
        <f ca="1">IFERROR(INDEX(회계코드!$G:$G,MATCH(ROW(F71),회계코드!$F:$F,0),1),IFERROR(INDEX(회계코드!$I:$I,MATCH(ROW(F71),회계코드!$H:$H,0),1),""))</f>
        <v/>
      </c>
      <c r="G71" s="251"/>
      <c r="H71" s="252" t="str">
        <f ca="1">IF(LEN($F71)&gt;0,IF(LEFT($F71,1)&lt;&gt;" ",SUMIFS(지출,관,$F71,회계장부!$A:$A,"&lt;"&amp;회계보고_시작일),SUMIFS(지출,항목,TRIM($F71),회계장부!$A:$A,"&lt;"&amp;회계보고_시작일)),"")</f>
        <v/>
      </c>
      <c r="I71" s="252" t="str">
        <f ca="1">IF(LEN($F71)&gt;0,IF(LEFT($F71,1)&lt;&gt;" ",SUMIFS(지출,관,$F71,회계장부!$A:$A,"&gt;="&amp;회계보고_시작일,회계장부!$A:$A,"&lt;="&amp;회계보고_종료일),SUMIFS(지출,항목,TRIM($F71),회계장부!$A:$A,"&gt;="&amp;회계보고_시작일,회계장부!$A:$A,"&lt;="&amp;회계보고_종료일)),"")</f>
        <v/>
      </c>
      <c r="J71" s="255" t="str">
        <f t="shared" ca="1" si="4"/>
        <v/>
      </c>
      <c r="O71" s="1">
        <f t="shared" ca="1" si="5"/>
        <v>0</v>
      </c>
    </row>
    <row r="72" spans="1:15" ht="17.25" thickBot="1">
      <c r="A72" s="234" t="str">
        <f ca="1">IFERROR(INDEX(회계코드!$C:$C,MATCH(ROW(A72),회계코드!$B:$B,0),1),IFERROR(INDEX(회계코드!$E:$E,MATCH(ROW(A72),회계코드!$D:$D,0),1),""))</f>
        <v/>
      </c>
      <c r="B72" s="245"/>
      <c r="C72" s="246" t="str">
        <f ca="1">IF(LEN($A72)&gt;0,IF(LEFT($A72,1)&lt;&gt;" ",SUMIFS(수입,관,$A72,회계장부!$A:$A,"&lt;"&amp;회계보고_시작일),SUMIFS(수입,항목,TRIM($A72),회계장부!$A:$A,"&lt;"&amp;회계보고_시작일)),"")</f>
        <v/>
      </c>
      <c r="D72" s="246" t="str">
        <f ca="1">IF(LEN($A72)&gt;0,IF(LEFT($A72,1)&lt;&gt;" ",SUMIFS(수입,관,$A72,회계장부!$A:$A,"&gt;="&amp;회계보고_시작일,회계장부!$A:$A,"&lt;="&amp;회계보고_종료일),SUMIFS(수입,항목,TRIM($A72),회계장부!$A:$A,"&gt;="&amp;회계보고_시작일,회계장부!$A:$A,"&lt;="&amp;회계보고_종료일)),"")</f>
        <v/>
      </c>
      <c r="E72" s="254" t="str">
        <f t="shared" ca="1" si="2"/>
        <v/>
      </c>
      <c r="F72" s="235" t="str">
        <f ca="1">IFERROR(INDEX(회계코드!$G:$G,MATCH(ROW(F72),회계코드!$F:$F,0),1),IFERROR(INDEX(회계코드!$I:$I,MATCH(ROW(F72),회계코드!$H:$H,0),1),""))</f>
        <v/>
      </c>
      <c r="G72" s="251"/>
      <c r="H72" s="252" t="str">
        <f ca="1">IF(LEN($F72)&gt;0,IF(LEFT($F72,1)&lt;&gt;" ",SUMIFS(지출,관,$F72,회계장부!$A:$A,"&lt;"&amp;회계보고_시작일),SUMIFS(지출,항목,TRIM($F72),회계장부!$A:$A,"&lt;"&amp;회계보고_시작일)),"")</f>
        <v/>
      </c>
      <c r="I72" s="252" t="str">
        <f ca="1">IF(LEN($F72)&gt;0,IF(LEFT($F72,1)&lt;&gt;" ",SUMIFS(지출,관,$F72,회계장부!$A:$A,"&gt;="&amp;회계보고_시작일,회계장부!$A:$A,"&lt;="&amp;회계보고_종료일),SUMIFS(지출,항목,TRIM($F72),회계장부!$A:$A,"&gt;="&amp;회계보고_시작일,회계장부!$A:$A,"&lt;="&amp;회계보고_종료일)),"")</f>
        <v/>
      </c>
      <c r="J72" s="255" t="str">
        <f t="shared" ca="1" si="4"/>
        <v/>
      </c>
      <c r="O72" s="1">
        <f t="shared" ca="1" si="5"/>
        <v>0</v>
      </c>
    </row>
    <row r="73" spans="1:15" ht="17.25" thickBot="1">
      <c r="A73" s="234" t="str">
        <f ca="1">IFERROR(INDEX(회계코드!$C:$C,MATCH(ROW(A73),회계코드!$B:$B,0),1),IFERROR(INDEX(회계코드!$E:$E,MATCH(ROW(A73),회계코드!$D:$D,0),1),""))</f>
        <v/>
      </c>
      <c r="B73" s="245"/>
      <c r="C73" s="246" t="str">
        <f ca="1">IF(LEN($A73)&gt;0,IF(LEFT($A73,1)&lt;&gt;" ",SUMIFS(수입,관,$A73,회계장부!$A:$A,"&lt;"&amp;회계보고_시작일),SUMIFS(수입,항목,TRIM($A73),회계장부!$A:$A,"&lt;"&amp;회계보고_시작일)),"")</f>
        <v/>
      </c>
      <c r="D73" s="246" t="str">
        <f ca="1">IF(LEN($A73)&gt;0,IF(LEFT($A73,1)&lt;&gt;" ",SUMIFS(수입,관,$A73,회계장부!$A:$A,"&gt;="&amp;회계보고_시작일,회계장부!$A:$A,"&lt;="&amp;회계보고_종료일),SUMIFS(수입,항목,TRIM($A73),회계장부!$A:$A,"&gt;="&amp;회계보고_시작일,회계장부!$A:$A,"&lt;="&amp;회계보고_종료일)),"")</f>
        <v/>
      </c>
      <c r="E73" s="254" t="str">
        <f t="shared" ref="E73:E136" ca="1" si="6">IF(LEN($A73)&gt;0,B73-SUM(C73:D73),"")</f>
        <v/>
      </c>
      <c r="F73" s="235" t="str">
        <f ca="1">IFERROR(INDEX(회계코드!$G:$G,MATCH(ROW(F73),회계코드!$F:$F,0),1),IFERROR(INDEX(회계코드!$I:$I,MATCH(ROW(F73),회계코드!$H:$H,0),1),""))</f>
        <v/>
      </c>
      <c r="G73" s="251"/>
      <c r="H73" s="252" t="str">
        <f ca="1">IF(LEN($F73)&gt;0,IF(LEFT($F73,1)&lt;&gt;" ",SUMIFS(지출,관,$F73,회계장부!$A:$A,"&lt;"&amp;회계보고_시작일),SUMIFS(지출,항목,TRIM($F73),회계장부!$A:$A,"&lt;"&amp;회계보고_시작일)),"")</f>
        <v/>
      </c>
      <c r="I73" s="252" t="str">
        <f ca="1">IF(LEN($F73)&gt;0,IF(LEFT($F73,1)&lt;&gt;" ",SUMIFS(지출,관,$F73,회계장부!$A:$A,"&gt;="&amp;회계보고_시작일,회계장부!$A:$A,"&lt;="&amp;회계보고_종료일),SUMIFS(지출,항목,TRIM($F73),회계장부!$A:$A,"&gt;="&amp;회계보고_시작일,회계장부!$A:$A,"&lt;="&amp;회계보고_종료일)),"")</f>
        <v/>
      </c>
      <c r="J73" s="255" t="str">
        <f t="shared" ca="1" si="4"/>
        <v/>
      </c>
      <c r="O73" s="1">
        <f t="shared" ca="1" si="5"/>
        <v>0</v>
      </c>
    </row>
    <row r="74" spans="1:15" ht="17.25" thickBot="1">
      <c r="A74" s="234" t="str">
        <f ca="1">IFERROR(INDEX(회계코드!$C:$C,MATCH(ROW(A74),회계코드!$B:$B,0),1),IFERROR(INDEX(회계코드!$E:$E,MATCH(ROW(A74),회계코드!$D:$D,0),1),""))</f>
        <v/>
      </c>
      <c r="B74" s="245"/>
      <c r="C74" s="246" t="str">
        <f ca="1">IF(LEN($A74)&gt;0,IF(LEFT($A74,1)&lt;&gt;" ",SUMIFS(수입,관,$A74,회계장부!$A:$A,"&lt;"&amp;회계보고_시작일),SUMIFS(수입,항목,TRIM($A74),회계장부!$A:$A,"&lt;"&amp;회계보고_시작일)),"")</f>
        <v/>
      </c>
      <c r="D74" s="246" t="str">
        <f ca="1">IF(LEN($A74)&gt;0,IF(LEFT($A74,1)&lt;&gt;" ",SUMIFS(수입,관,$A74,회계장부!$A:$A,"&gt;="&amp;회계보고_시작일,회계장부!$A:$A,"&lt;="&amp;회계보고_종료일),SUMIFS(수입,항목,TRIM($A74),회계장부!$A:$A,"&gt;="&amp;회계보고_시작일,회계장부!$A:$A,"&lt;="&amp;회계보고_종료일)),"")</f>
        <v/>
      </c>
      <c r="E74" s="254" t="str">
        <f t="shared" ca="1" si="6"/>
        <v/>
      </c>
      <c r="F74" s="235" t="str">
        <f ca="1">IFERROR(INDEX(회계코드!$G:$G,MATCH(ROW(F74),회계코드!$F:$F,0),1),IFERROR(INDEX(회계코드!$I:$I,MATCH(ROW(F74),회계코드!$H:$H,0),1),""))</f>
        <v/>
      </c>
      <c r="G74" s="251"/>
      <c r="H74" s="252" t="str">
        <f ca="1">IF(LEN($F74)&gt;0,IF(LEFT($F74,1)&lt;&gt;" ",SUMIFS(지출,관,$F74,회계장부!$A:$A,"&lt;"&amp;회계보고_시작일),SUMIFS(지출,항목,TRIM($F74),회계장부!$A:$A,"&lt;"&amp;회계보고_시작일)),"")</f>
        <v/>
      </c>
      <c r="I74" s="252" t="str">
        <f ca="1">IF(LEN($F74)&gt;0,IF(LEFT($F74,1)&lt;&gt;" ",SUMIFS(지출,관,$F74,회계장부!$A:$A,"&gt;="&amp;회계보고_시작일,회계장부!$A:$A,"&lt;="&amp;회계보고_종료일),SUMIFS(지출,항목,TRIM($F74),회계장부!$A:$A,"&gt;="&amp;회계보고_시작일,회계장부!$A:$A,"&lt;="&amp;회계보고_종료일)),"")</f>
        <v/>
      </c>
      <c r="J74" s="255" t="str">
        <f t="shared" ca="1" si="4"/>
        <v/>
      </c>
      <c r="O74" s="1">
        <f t="shared" ca="1" si="5"/>
        <v>0</v>
      </c>
    </row>
    <row r="75" spans="1:15" ht="17.25" thickBot="1">
      <c r="A75" s="234" t="str">
        <f ca="1">IFERROR(INDEX(회계코드!$C:$C,MATCH(ROW(A75),회계코드!$B:$B,0),1),IFERROR(INDEX(회계코드!$E:$E,MATCH(ROW(A75),회계코드!$D:$D,0),1),""))</f>
        <v/>
      </c>
      <c r="B75" s="245"/>
      <c r="C75" s="246" t="str">
        <f ca="1">IF(LEN($A75)&gt;0,IF(LEFT($A75,1)&lt;&gt;" ",SUMIFS(수입,관,$A75,회계장부!$A:$A,"&lt;"&amp;회계보고_시작일),SUMIFS(수입,항목,TRIM($A75),회계장부!$A:$A,"&lt;"&amp;회계보고_시작일)),"")</f>
        <v/>
      </c>
      <c r="D75" s="246" t="str">
        <f ca="1">IF(LEN($A75)&gt;0,IF(LEFT($A75,1)&lt;&gt;" ",SUMIFS(수입,관,$A75,회계장부!$A:$A,"&gt;="&amp;회계보고_시작일,회계장부!$A:$A,"&lt;="&amp;회계보고_종료일),SUMIFS(수입,항목,TRIM($A75),회계장부!$A:$A,"&gt;="&amp;회계보고_시작일,회계장부!$A:$A,"&lt;="&amp;회계보고_종료일)),"")</f>
        <v/>
      </c>
      <c r="E75" s="254" t="str">
        <f t="shared" ca="1" si="6"/>
        <v/>
      </c>
      <c r="F75" s="235" t="str">
        <f ca="1">IFERROR(INDEX(회계코드!$G:$G,MATCH(ROW(F75),회계코드!$F:$F,0),1),IFERROR(INDEX(회계코드!$I:$I,MATCH(ROW(F75),회계코드!$H:$H,0),1),""))</f>
        <v/>
      </c>
      <c r="G75" s="251"/>
      <c r="H75" s="252" t="str">
        <f ca="1">IF(LEN($F75)&gt;0,IF(LEFT($F75,1)&lt;&gt;" ",SUMIFS(지출,관,$F75,회계장부!$A:$A,"&lt;"&amp;회계보고_시작일),SUMIFS(지출,항목,TRIM($F75),회계장부!$A:$A,"&lt;"&amp;회계보고_시작일)),"")</f>
        <v/>
      </c>
      <c r="I75" s="252" t="str">
        <f ca="1">IF(LEN($F75)&gt;0,IF(LEFT($F75,1)&lt;&gt;" ",SUMIFS(지출,관,$F75,회계장부!$A:$A,"&gt;="&amp;회계보고_시작일,회계장부!$A:$A,"&lt;="&amp;회계보고_종료일),SUMIFS(지출,항목,TRIM($F75),회계장부!$A:$A,"&gt;="&amp;회계보고_시작일,회계장부!$A:$A,"&lt;="&amp;회계보고_종료일)),"")</f>
        <v/>
      </c>
      <c r="J75" s="255" t="str">
        <f t="shared" ca="1" si="4"/>
        <v/>
      </c>
      <c r="O75" s="1">
        <f t="shared" ca="1" si="5"/>
        <v>0</v>
      </c>
    </row>
    <row r="76" spans="1:15" ht="17.25" thickBot="1">
      <c r="A76" s="234" t="str">
        <f ca="1">IFERROR(INDEX(회계코드!$C:$C,MATCH(ROW(A76),회계코드!$B:$B,0),1),IFERROR(INDEX(회계코드!$E:$E,MATCH(ROW(A76),회계코드!$D:$D,0),1),""))</f>
        <v/>
      </c>
      <c r="B76" s="245"/>
      <c r="C76" s="246" t="str">
        <f ca="1">IF(LEN($A76)&gt;0,IF(LEFT($A76,1)&lt;&gt;" ",SUMIFS(수입,관,$A76,회계장부!$A:$A,"&lt;"&amp;회계보고_시작일),SUMIFS(수입,항목,TRIM($A76),회계장부!$A:$A,"&lt;"&amp;회계보고_시작일)),"")</f>
        <v/>
      </c>
      <c r="D76" s="246" t="str">
        <f ca="1">IF(LEN($A76)&gt;0,IF(LEFT($A76,1)&lt;&gt;" ",SUMIFS(수입,관,$A76,회계장부!$A:$A,"&gt;="&amp;회계보고_시작일,회계장부!$A:$A,"&lt;="&amp;회계보고_종료일),SUMIFS(수입,항목,TRIM($A76),회계장부!$A:$A,"&gt;="&amp;회계보고_시작일,회계장부!$A:$A,"&lt;="&amp;회계보고_종료일)),"")</f>
        <v/>
      </c>
      <c r="E76" s="254" t="str">
        <f t="shared" ca="1" si="6"/>
        <v/>
      </c>
      <c r="F76" s="235" t="str">
        <f ca="1">IFERROR(INDEX(회계코드!$G:$G,MATCH(ROW(F76),회계코드!$F:$F,0),1),IFERROR(INDEX(회계코드!$I:$I,MATCH(ROW(F76),회계코드!$H:$H,0),1),""))</f>
        <v/>
      </c>
      <c r="G76" s="251"/>
      <c r="H76" s="252" t="str">
        <f ca="1">IF(LEN($F76)&gt;0,IF(LEFT($F76,1)&lt;&gt;" ",SUMIFS(지출,관,$F76,회계장부!$A:$A,"&lt;"&amp;회계보고_시작일),SUMIFS(지출,항목,TRIM($F76),회계장부!$A:$A,"&lt;"&amp;회계보고_시작일)),"")</f>
        <v/>
      </c>
      <c r="I76" s="252" t="str">
        <f ca="1">IF(LEN($F76)&gt;0,IF(LEFT($F76,1)&lt;&gt;" ",SUMIFS(지출,관,$F76,회계장부!$A:$A,"&gt;="&amp;회계보고_시작일,회계장부!$A:$A,"&lt;="&amp;회계보고_종료일),SUMIFS(지출,항목,TRIM($F76),회계장부!$A:$A,"&gt;="&amp;회계보고_시작일,회계장부!$A:$A,"&lt;="&amp;회계보고_종료일)),"")</f>
        <v/>
      </c>
      <c r="J76" s="255" t="str">
        <f t="shared" ref="J76:J139" ca="1" si="7">IF(LEN($F76)&gt;0,G76-SUM(H76:I76),"")</f>
        <v/>
      </c>
      <c r="O76" s="1">
        <f t="shared" ca="1" si="5"/>
        <v>0</v>
      </c>
    </row>
    <row r="77" spans="1:15" ht="17.25" thickBot="1">
      <c r="A77" s="234" t="str">
        <f ca="1">IFERROR(INDEX(회계코드!$C:$C,MATCH(ROW(A77),회계코드!$B:$B,0),1),IFERROR(INDEX(회계코드!$E:$E,MATCH(ROW(A77),회계코드!$D:$D,0),1),""))</f>
        <v/>
      </c>
      <c r="B77" s="245"/>
      <c r="C77" s="246" t="str">
        <f ca="1">IF(LEN($A77)&gt;0,IF(LEFT($A77,1)&lt;&gt;" ",SUMIFS(수입,관,$A77,회계장부!$A:$A,"&lt;"&amp;회계보고_시작일),SUMIFS(수입,항목,TRIM($A77),회계장부!$A:$A,"&lt;"&amp;회계보고_시작일)),"")</f>
        <v/>
      </c>
      <c r="D77" s="246" t="str">
        <f ca="1">IF(LEN($A77)&gt;0,IF(LEFT($A77,1)&lt;&gt;" ",SUMIFS(수입,관,$A77,회계장부!$A:$A,"&gt;="&amp;회계보고_시작일,회계장부!$A:$A,"&lt;="&amp;회계보고_종료일),SUMIFS(수입,항목,TRIM($A77),회계장부!$A:$A,"&gt;="&amp;회계보고_시작일,회계장부!$A:$A,"&lt;="&amp;회계보고_종료일)),"")</f>
        <v/>
      </c>
      <c r="E77" s="254" t="str">
        <f t="shared" ca="1" si="6"/>
        <v/>
      </c>
      <c r="F77" s="235" t="str">
        <f ca="1">IFERROR(INDEX(회계코드!$G:$G,MATCH(ROW(F77),회계코드!$F:$F,0),1),IFERROR(INDEX(회계코드!$I:$I,MATCH(ROW(F77),회계코드!$H:$H,0),1),""))</f>
        <v/>
      </c>
      <c r="G77" s="251"/>
      <c r="H77" s="252" t="str">
        <f ca="1">IF(LEN($F77)&gt;0,IF(LEFT($F77,1)&lt;&gt;" ",SUMIFS(지출,관,$F77,회계장부!$A:$A,"&lt;"&amp;회계보고_시작일),SUMIFS(지출,항목,TRIM($F77),회계장부!$A:$A,"&lt;"&amp;회계보고_시작일)),"")</f>
        <v/>
      </c>
      <c r="I77" s="252" t="str">
        <f ca="1">IF(LEN($F77)&gt;0,IF(LEFT($F77,1)&lt;&gt;" ",SUMIFS(지출,관,$F77,회계장부!$A:$A,"&gt;="&amp;회계보고_시작일,회계장부!$A:$A,"&lt;="&amp;회계보고_종료일),SUMIFS(지출,항목,TRIM($F77),회계장부!$A:$A,"&gt;="&amp;회계보고_시작일,회계장부!$A:$A,"&lt;="&amp;회계보고_종료일)),"")</f>
        <v/>
      </c>
      <c r="J77" s="255" t="str">
        <f t="shared" ca="1" si="7"/>
        <v/>
      </c>
      <c r="O77" s="1">
        <f t="shared" ca="1" si="5"/>
        <v>0</v>
      </c>
    </row>
    <row r="78" spans="1:15" ht="17.25" thickBot="1">
      <c r="A78" s="234" t="str">
        <f ca="1">IFERROR(INDEX(회계코드!$C:$C,MATCH(ROW(A78),회계코드!$B:$B,0),1),IFERROR(INDEX(회계코드!$E:$E,MATCH(ROW(A78),회계코드!$D:$D,0),1),""))</f>
        <v/>
      </c>
      <c r="B78" s="245"/>
      <c r="C78" s="246" t="str">
        <f ca="1">IF(LEN($A78)&gt;0,IF(LEFT($A78,1)&lt;&gt;" ",SUMIFS(수입,관,$A78,회계장부!$A:$A,"&lt;"&amp;회계보고_시작일),SUMIFS(수입,항목,TRIM($A78),회계장부!$A:$A,"&lt;"&amp;회계보고_시작일)),"")</f>
        <v/>
      </c>
      <c r="D78" s="246" t="str">
        <f ca="1">IF(LEN($A78)&gt;0,IF(LEFT($A78,1)&lt;&gt;" ",SUMIFS(수입,관,$A78,회계장부!$A:$A,"&gt;="&amp;회계보고_시작일,회계장부!$A:$A,"&lt;="&amp;회계보고_종료일),SUMIFS(수입,항목,TRIM($A78),회계장부!$A:$A,"&gt;="&amp;회계보고_시작일,회계장부!$A:$A,"&lt;="&amp;회계보고_종료일)),"")</f>
        <v/>
      </c>
      <c r="E78" s="254" t="str">
        <f t="shared" ca="1" si="6"/>
        <v/>
      </c>
      <c r="F78" s="235" t="str">
        <f ca="1">IFERROR(INDEX(회계코드!$G:$G,MATCH(ROW(F78),회계코드!$F:$F,0),1),IFERROR(INDEX(회계코드!$I:$I,MATCH(ROW(F78),회계코드!$H:$H,0),1),""))</f>
        <v/>
      </c>
      <c r="G78" s="251"/>
      <c r="H78" s="252" t="str">
        <f ca="1">IF(LEN($F78)&gt;0,IF(LEFT($F78,1)&lt;&gt;" ",SUMIFS(지출,관,$F78,회계장부!$A:$A,"&lt;"&amp;회계보고_시작일),SUMIFS(지출,항목,TRIM($F78),회계장부!$A:$A,"&lt;"&amp;회계보고_시작일)),"")</f>
        <v/>
      </c>
      <c r="I78" s="252" t="str">
        <f ca="1">IF(LEN($F78)&gt;0,IF(LEFT($F78,1)&lt;&gt;" ",SUMIFS(지출,관,$F78,회계장부!$A:$A,"&gt;="&amp;회계보고_시작일,회계장부!$A:$A,"&lt;="&amp;회계보고_종료일),SUMIFS(지출,항목,TRIM($F78),회계장부!$A:$A,"&gt;="&amp;회계보고_시작일,회계장부!$A:$A,"&lt;="&amp;회계보고_종료일)),"")</f>
        <v/>
      </c>
      <c r="J78" s="255" t="str">
        <f t="shared" ca="1" si="7"/>
        <v/>
      </c>
      <c r="O78" s="1">
        <f t="shared" ca="1" si="5"/>
        <v>0</v>
      </c>
    </row>
    <row r="79" spans="1:15" ht="17.25" thickBot="1">
      <c r="A79" s="234" t="str">
        <f ca="1">IFERROR(INDEX(회계코드!$C:$C,MATCH(ROW(A79),회계코드!$B:$B,0),1),IFERROR(INDEX(회계코드!$E:$E,MATCH(ROW(A79),회계코드!$D:$D,0),1),""))</f>
        <v/>
      </c>
      <c r="B79" s="245"/>
      <c r="C79" s="246" t="str">
        <f ca="1">IF(LEN($A79)&gt;0,IF(LEFT($A79,1)&lt;&gt;" ",SUMIFS(수입,관,$A79,회계장부!$A:$A,"&lt;"&amp;회계보고_시작일),SUMIFS(수입,항목,TRIM($A79),회계장부!$A:$A,"&lt;"&amp;회계보고_시작일)),"")</f>
        <v/>
      </c>
      <c r="D79" s="246" t="str">
        <f ca="1">IF(LEN($A79)&gt;0,IF(LEFT($A79,1)&lt;&gt;" ",SUMIFS(수입,관,$A79,회계장부!$A:$A,"&gt;="&amp;회계보고_시작일,회계장부!$A:$A,"&lt;="&amp;회계보고_종료일),SUMIFS(수입,항목,TRIM($A79),회계장부!$A:$A,"&gt;="&amp;회계보고_시작일,회계장부!$A:$A,"&lt;="&amp;회계보고_종료일)),"")</f>
        <v/>
      </c>
      <c r="E79" s="254" t="str">
        <f t="shared" ca="1" si="6"/>
        <v/>
      </c>
      <c r="F79" s="235" t="str">
        <f ca="1">IFERROR(INDEX(회계코드!$G:$G,MATCH(ROW(F79),회계코드!$F:$F,0),1),IFERROR(INDEX(회계코드!$I:$I,MATCH(ROW(F79),회계코드!$H:$H,0),1),""))</f>
        <v/>
      </c>
      <c r="G79" s="251"/>
      <c r="H79" s="252" t="str">
        <f ca="1">IF(LEN($F79)&gt;0,IF(LEFT($F79,1)&lt;&gt;" ",SUMIFS(지출,관,$F79,회계장부!$A:$A,"&lt;"&amp;회계보고_시작일),SUMIFS(지출,항목,TRIM($F79),회계장부!$A:$A,"&lt;"&amp;회계보고_시작일)),"")</f>
        <v/>
      </c>
      <c r="I79" s="252" t="str">
        <f ca="1">IF(LEN($F79)&gt;0,IF(LEFT($F79,1)&lt;&gt;" ",SUMIFS(지출,관,$F79,회계장부!$A:$A,"&gt;="&amp;회계보고_시작일,회계장부!$A:$A,"&lt;="&amp;회계보고_종료일),SUMIFS(지출,항목,TRIM($F79),회계장부!$A:$A,"&gt;="&amp;회계보고_시작일,회계장부!$A:$A,"&lt;="&amp;회계보고_종료일)),"")</f>
        <v/>
      </c>
      <c r="J79" s="255" t="str">
        <f t="shared" ca="1" si="7"/>
        <v/>
      </c>
      <c r="O79" s="1">
        <f t="shared" ca="1" si="5"/>
        <v>0</v>
      </c>
    </row>
    <row r="80" spans="1:15" ht="17.25" thickBot="1">
      <c r="A80" s="234" t="str">
        <f ca="1">IFERROR(INDEX(회계코드!$C:$C,MATCH(ROW(A80),회계코드!$B:$B,0),1),IFERROR(INDEX(회계코드!$E:$E,MATCH(ROW(A80),회계코드!$D:$D,0),1),""))</f>
        <v/>
      </c>
      <c r="B80" s="245"/>
      <c r="C80" s="246" t="str">
        <f ca="1">IF(LEN($A80)&gt;0,IF(LEFT($A80,1)&lt;&gt;" ",SUMIFS(수입,관,$A80,회계장부!$A:$A,"&lt;"&amp;회계보고_시작일),SUMIFS(수입,항목,TRIM($A80),회계장부!$A:$A,"&lt;"&amp;회계보고_시작일)),"")</f>
        <v/>
      </c>
      <c r="D80" s="246" t="str">
        <f ca="1">IF(LEN($A80)&gt;0,IF(LEFT($A80,1)&lt;&gt;" ",SUMIFS(수입,관,$A80,회계장부!$A:$A,"&gt;="&amp;회계보고_시작일,회계장부!$A:$A,"&lt;="&amp;회계보고_종료일),SUMIFS(수입,항목,TRIM($A80),회계장부!$A:$A,"&gt;="&amp;회계보고_시작일,회계장부!$A:$A,"&lt;="&amp;회계보고_종료일)),"")</f>
        <v/>
      </c>
      <c r="E80" s="254" t="str">
        <f t="shared" ca="1" si="6"/>
        <v/>
      </c>
      <c r="F80" s="235" t="str">
        <f ca="1">IFERROR(INDEX(회계코드!$G:$G,MATCH(ROW(F80),회계코드!$F:$F,0),1),IFERROR(INDEX(회계코드!$I:$I,MATCH(ROW(F80),회계코드!$H:$H,0),1),""))</f>
        <v/>
      </c>
      <c r="G80" s="251"/>
      <c r="H80" s="252" t="str">
        <f ca="1">IF(LEN($F80)&gt;0,IF(LEFT($F80,1)&lt;&gt;" ",SUMIFS(지출,관,$F80,회계장부!$A:$A,"&lt;"&amp;회계보고_시작일),SUMIFS(지출,항목,TRIM($F80),회계장부!$A:$A,"&lt;"&amp;회계보고_시작일)),"")</f>
        <v/>
      </c>
      <c r="I80" s="252" t="str">
        <f ca="1">IF(LEN($F80)&gt;0,IF(LEFT($F80,1)&lt;&gt;" ",SUMIFS(지출,관,$F80,회계장부!$A:$A,"&gt;="&amp;회계보고_시작일,회계장부!$A:$A,"&lt;="&amp;회계보고_종료일),SUMIFS(지출,항목,TRIM($F80),회계장부!$A:$A,"&gt;="&amp;회계보고_시작일,회계장부!$A:$A,"&lt;="&amp;회계보고_종료일)),"")</f>
        <v/>
      </c>
      <c r="J80" s="255" t="str">
        <f t="shared" ca="1" si="7"/>
        <v/>
      </c>
      <c r="O80" s="1">
        <f t="shared" ca="1" si="5"/>
        <v>0</v>
      </c>
    </row>
    <row r="81" spans="1:15" ht="17.25" thickBot="1">
      <c r="A81" s="234" t="str">
        <f ca="1">IFERROR(INDEX(회계코드!$C:$C,MATCH(ROW(A81),회계코드!$B:$B,0),1),IFERROR(INDEX(회계코드!$E:$E,MATCH(ROW(A81),회계코드!$D:$D,0),1),""))</f>
        <v/>
      </c>
      <c r="B81" s="245"/>
      <c r="C81" s="246" t="str">
        <f ca="1">IF(LEN($A81)&gt;0,IF(LEFT($A81,1)&lt;&gt;" ",SUMIFS(수입,관,$A81,회계장부!$A:$A,"&lt;"&amp;회계보고_시작일),SUMIFS(수입,항목,TRIM($A81),회계장부!$A:$A,"&lt;"&amp;회계보고_시작일)),"")</f>
        <v/>
      </c>
      <c r="D81" s="246" t="str">
        <f ca="1">IF(LEN($A81)&gt;0,IF(LEFT($A81,1)&lt;&gt;" ",SUMIFS(수입,관,$A81,회계장부!$A:$A,"&gt;="&amp;회계보고_시작일,회계장부!$A:$A,"&lt;="&amp;회계보고_종료일),SUMIFS(수입,항목,TRIM($A81),회계장부!$A:$A,"&gt;="&amp;회계보고_시작일,회계장부!$A:$A,"&lt;="&amp;회계보고_종료일)),"")</f>
        <v/>
      </c>
      <c r="E81" s="254" t="str">
        <f t="shared" ca="1" si="6"/>
        <v/>
      </c>
      <c r="F81" s="235" t="str">
        <f ca="1">IFERROR(INDEX(회계코드!$G:$G,MATCH(ROW(F81),회계코드!$F:$F,0),1),IFERROR(INDEX(회계코드!$I:$I,MATCH(ROW(F81),회계코드!$H:$H,0),1),""))</f>
        <v/>
      </c>
      <c r="G81" s="251"/>
      <c r="H81" s="252" t="str">
        <f ca="1">IF(LEN($F81)&gt;0,IF(LEFT($F81,1)&lt;&gt;" ",SUMIFS(지출,관,$F81,회계장부!$A:$A,"&lt;"&amp;회계보고_시작일),SUMIFS(지출,항목,TRIM($F81),회계장부!$A:$A,"&lt;"&amp;회계보고_시작일)),"")</f>
        <v/>
      </c>
      <c r="I81" s="252" t="str">
        <f ca="1">IF(LEN($F81)&gt;0,IF(LEFT($F81,1)&lt;&gt;" ",SUMIFS(지출,관,$F81,회계장부!$A:$A,"&gt;="&amp;회계보고_시작일,회계장부!$A:$A,"&lt;="&amp;회계보고_종료일),SUMIFS(지출,항목,TRIM($F81),회계장부!$A:$A,"&gt;="&amp;회계보고_시작일,회계장부!$A:$A,"&lt;="&amp;회계보고_종료일)),"")</f>
        <v/>
      </c>
      <c r="J81" s="255" t="str">
        <f t="shared" ca="1" si="7"/>
        <v/>
      </c>
      <c r="O81" s="1">
        <f t="shared" ca="1" si="5"/>
        <v>0</v>
      </c>
    </row>
    <row r="82" spans="1:15" ht="17.25" thickBot="1">
      <c r="A82" s="234" t="str">
        <f ca="1">IFERROR(INDEX(회계코드!$C:$C,MATCH(ROW(A82),회계코드!$B:$B,0),1),IFERROR(INDEX(회계코드!$E:$E,MATCH(ROW(A82),회계코드!$D:$D,0),1),""))</f>
        <v/>
      </c>
      <c r="B82" s="245"/>
      <c r="C82" s="246" t="str">
        <f ca="1">IF(LEN($A82)&gt;0,IF(LEFT($A82,1)&lt;&gt;" ",SUMIFS(수입,관,$A82,회계장부!$A:$A,"&lt;"&amp;회계보고_시작일),SUMIFS(수입,항목,TRIM($A82),회계장부!$A:$A,"&lt;"&amp;회계보고_시작일)),"")</f>
        <v/>
      </c>
      <c r="D82" s="246" t="str">
        <f ca="1">IF(LEN($A82)&gt;0,IF(LEFT($A82,1)&lt;&gt;" ",SUMIFS(수입,관,$A82,회계장부!$A:$A,"&gt;="&amp;회계보고_시작일,회계장부!$A:$A,"&lt;="&amp;회계보고_종료일),SUMIFS(수입,항목,TRIM($A82),회계장부!$A:$A,"&gt;="&amp;회계보고_시작일,회계장부!$A:$A,"&lt;="&amp;회계보고_종료일)),"")</f>
        <v/>
      </c>
      <c r="E82" s="254" t="str">
        <f t="shared" ca="1" si="6"/>
        <v/>
      </c>
      <c r="F82" s="235" t="str">
        <f ca="1">IFERROR(INDEX(회계코드!$G:$G,MATCH(ROW(F82),회계코드!$F:$F,0),1),IFERROR(INDEX(회계코드!$I:$I,MATCH(ROW(F82),회계코드!$H:$H,0),1),""))</f>
        <v/>
      </c>
      <c r="G82" s="251"/>
      <c r="H82" s="252" t="str">
        <f ca="1">IF(LEN($F82)&gt;0,IF(LEFT($F82,1)&lt;&gt;" ",SUMIFS(지출,관,$F82,회계장부!$A:$A,"&lt;"&amp;회계보고_시작일),SUMIFS(지출,항목,TRIM($F82),회계장부!$A:$A,"&lt;"&amp;회계보고_시작일)),"")</f>
        <v/>
      </c>
      <c r="I82" s="252" t="str">
        <f ca="1">IF(LEN($F82)&gt;0,IF(LEFT($F82,1)&lt;&gt;" ",SUMIFS(지출,관,$F82,회계장부!$A:$A,"&gt;="&amp;회계보고_시작일,회계장부!$A:$A,"&lt;="&amp;회계보고_종료일),SUMIFS(지출,항목,TRIM($F82),회계장부!$A:$A,"&gt;="&amp;회계보고_시작일,회계장부!$A:$A,"&lt;="&amp;회계보고_종료일)),"")</f>
        <v/>
      </c>
      <c r="J82" s="255" t="str">
        <f t="shared" ca="1" si="7"/>
        <v/>
      </c>
      <c r="O82" s="1">
        <f t="shared" ca="1" si="5"/>
        <v>0</v>
      </c>
    </row>
    <row r="83" spans="1:15" ht="17.25" thickBot="1">
      <c r="A83" s="234" t="str">
        <f ca="1">IFERROR(INDEX(회계코드!$C:$C,MATCH(ROW(A83),회계코드!$B:$B,0),1),IFERROR(INDEX(회계코드!$E:$E,MATCH(ROW(A83),회계코드!$D:$D,0),1),""))</f>
        <v/>
      </c>
      <c r="B83" s="245"/>
      <c r="C83" s="246" t="str">
        <f ca="1">IF(LEN($A83)&gt;0,IF(LEFT($A83,1)&lt;&gt;" ",SUMIFS(수입,관,$A83,회계장부!$A:$A,"&lt;"&amp;회계보고_시작일),SUMIFS(수입,항목,TRIM($A83),회계장부!$A:$A,"&lt;"&amp;회계보고_시작일)),"")</f>
        <v/>
      </c>
      <c r="D83" s="246" t="str">
        <f ca="1">IF(LEN($A83)&gt;0,IF(LEFT($A83,1)&lt;&gt;" ",SUMIFS(수입,관,$A83,회계장부!$A:$A,"&gt;="&amp;회계보고_시작일,회계장부!$A:$A,"&lt;="&amp;회계보고_종료일),SUMIFS(수입,항목,TRIM($A83),회계장부!$A:$A,"&gt;="&amp;회계보고_시작일,회계장부!$A:$A,"&lt;="&amp;회계보고_종료일)),"")</f>
        <v/>
      </c>
      <c r="E83" s="254" t="str">
        <f t="shared" ca="1" si="6"/>
        <v/>
      </c>
      <c r="F83" s="235" t="str">
        <f ca="1">IFERROR(INDEX(회계코드!$G:$G,MATCH(ROW(F83),회계코드!$F:$F,0),1),IFERROR(INDEX(회계코드!$I:$I,MATCH(ROW(F83),회계코드!$H:$H,0),1),""))</f>
        <v/>
      </c>
      <c r="G83" s="251"/>
      <c r="H83" s="252" t="str">
        <f ca="1">IF(LEN($F83)&gt;0,IF(LEFT($F83,1)&lt;&gt;" ",SUMIFS(지출,관,$F83,회계장부!$A:$A,"&lt;"&amp;회계보고_시작일),SUMIFS(지출,항목,TRIM($F83),회계장부!$A:$A,"&lt;"&amp;회계보고_시작일)),"")</f>
        <v/>
      </c>
      <c r="I83" s="252" t="str">
        <f ca="1">IF(LEN($F83)&gt;0,IF(LEFT($F83,1)&lt;&gt;" ",SUMIFS(지출,관,$F83,회계장부!$A:$A,"&gt;="&amp;회계보고_시작일,회계장부!$A:$A,"&lt;="&amp;회계보고_종료일),SUMIFS(지출,항목,TRIM($F83),회계장부!$A:$A,"&gt;="&amp;회계보고_시작일,회계장부!$A:$A,"&lt;="&amp;회계보고_종료일)),"")</f>
        <v/>
      </c>
      <c r="J83" s="255" t="str">
        <f t="shared" ca="1" si="7"/>
        <v/>
      </c>
      <c r="O83" s="1">
        <f t="shared" ca="1" si="5"/>
        <v>0</v>
      </c>
    </row>
    <row r="84" spans="1:15" ht="17.25" thickBot="1">
      <c r="A84" s="234" t="str">
        <f ca="1">IFERROR(INDEX(회계코드!$C:$C,MATCH(ROW(A84),회계코드!$B:$B,0),1),IFERROR(INDEX(회계코드!$E:$E,MATCH(ROW(A84),회계코드!$D:$D,0),1),""))</f>
        <v/>
      </c>
      <c r="B84" s="245"/>
      <c r="C84" s="246" t="str">
        <f ca="1">IF(LEN($A84)&gt;0,IF(LEFT($A84,1)&lt;&gt;" ",SUMIFS(수입,관,$A84,회계장부!$A:$A,"&lt;"&amp;회계보고_시작일),SUMIFS(수입,항목,TRIM($A84),회계장부!$A:$A,"&lt;"&amp;회계보고_시작일)),"")</f>
        <v/>
      </c>
      <c r="D84" s="246" t="str">
        <f ca="1">IF(LEN($A84)&gt;0,IF(LEFT($A84,1)&lt;&gt;" ",SUMIFS(수입,관,$A84,회계장부!$A:$A,"&gt;="&amp;회계보고_시작일,회계장부!$A:$A,"&lt;="&amp;회계보고_종료일),SUMIFS(수입,항목,TRIM($A84),회계장부!$A:$A,"&gt;="&amp;회계보고_시작일,회계장부!$A:$A,"&lt;="&amp;회계보고_종료일)),"")</f>
        <v/>
      </c>
      <c r="E84" s="254" t="str">
        <f t="shared" ca="1" si="6"/>
        <v/>
      </c>
      <c r="F84" s="235" t="str">
        <f ca="1">IFERROR(INDEX(회계코드!$G:$G,MATCH(ROW(F84),회계코드!$F:$F,0),1),IFERROR(INDEX(회계코드!$I:$I,MATCH(ROW(F84),회계코드!$H:$H,0),1),""))</f>
        <v/>
      </c>
      <c r="G84" s="251"/>
      <c r="H84" s="252" t="str">
        <f ca="1">IF(LEN($F84)&gt;0,IF(LEFT($F84,1)&lt;&gt;" ",SUMIFS(지출,관,$F84,회계장부!$A:$A,"&lt;"&amp;회계보고_시작일),SUMIFS(지출,항목,TRIM($F84),회계장부!$A:$A,"&lt;"&amp;회계보고_시작일)),"")</f>
        <v/>
      </c>
      <c r="I84" s="252" t="str">
        <f ca="1">IF(LEN($F84)&gt;0,IF(LEFT($F84,1)&lt;&gt;" ",SUMIFS(지출,관,$F84,회계장부!$A:$A,"&gt;="&amp;회계보고_시작일,회계장부!$A:$A,"&lt;="&amp;회계보고_종료일),SUMIFS(지출,항목,TRIM($F84),회계장부!$A:$A,"&gt;="&amp;회계보고_시작일,회계장부!$A:$A,"&lt;="&amp;회계보고_종료일)),"")</f>
        <v/>
      </c>
      <c r="J84" s="255" t="str">
        <f t="shared" ca="1" si="7"/>
        <v/>
      </c>
      <c r="O84" s="1">
        <f t="shared" ca="1" si="5"/>
        <v>0</v>
      </c>
    </row>
    <row r="85" spans="1:15" ht="17.25" thickBot="1">
      <c r="A85" s="234" t="str">
        <f ca="1">IFERROR(INDEX(회계코드!$C:$C,MATCH(ROW(A85),회계코드!$B:$B,0),1),IFERROR(INDEX(회계코드!$E:$E,MATCH(ROW(A85),회계코드!$D:$D,0),1),""))</f>
        <v/>
      </c>
      <c r="B85" s="245"/>
      <c r="C85" s="246" t="str">
        <f ca="1">IF(LEN($A85)&gt;0,IF(LEFT($A85,1)&lt;&gt;" ",SUMIFS(수입,관,$A85,회계장부!$A:$A,"&lt;"&amp;회계보고_시작일),SUMIFS(수입,항목,TRIM($A85),회계장부!$A:$A,"&lt;"&amp;회계보고_시작일)),"")</f>
        <v/>
      </c>
      <c r="D85" s="246" t="str">
        <f ca="1">IF(LEN($A85)&gt;0,IF(LEFT($A85,1)&lt;&gt;" ",SUMIFS(수입,관,$A85,회계장부!$A:$A,"&gt;="&amp;회계보고_시작일,회계장부!$A:$A,"&lt;="&amp;회계보고_종료일),SUMIFS(수입,항목,TRIM($A85),회계장부!$A:$A,"&gt;="&amp;회계보고_시작일,회계장부!$A:$A,"&lt;="&amp;회계보고_종료일)),"")</f>
        <v/>
      </c>
      <c r="E85" s="254" t="str">
        <f t="shared" ca="1" si="6"/>
        <v/>
      </c>
      <c r="F85" s="235" t="str">
        <f ca="1">IFERROR(INDEX(회계코드!$G:$G,MATCH(ROW(F85),회계코드!$F:$F,0),1),IFERROR(INDEX(회계코드!$I:$I,MATCH(ROW(F85),회계코드!$H:$H,0),1),""))</f>
        <v/>
      </c>
      <c r="G85" s="251"/>
      <c r="H85" s="252" t="str">
        <f ca="1">IF(LEN($F85)&gt;0,IF(LEFT($F85,1)&lt;&gt;" ",SUMIFS(지출,관,$F85,회계장부!$A:$A,"&lt;"&amp;회계보고_시작일),SUMIFS(지출,항목,TRIM($F85),회계장부!$A:$A,"&lt;"&amp;회계보고_시작일)),"")</f>
        <v/>
      </c>
      <c r="I85" s="252" t="str">
        <f ca="1">IF(LEN($F85)&gt;0,IF(LEFT($F85,1)&lt;&gt;" ",SUMIFS(지출,관,$F85,회계장부!$A:$A,"&gt;="&amp;회계보고_시작일,회계장부!$A:$A,"&lt;="&amp;회계보고_종료일),SUMIFS(지출,항목,TRIM($F85),회계장부!$A:$A,"&gt;="&amp;회계보고_시작일,회계장부!$A:$A,"&lt;="&amp;회계보고_종료일)),"")</f>
        <v/>
      </c>
      <c r="J85" s="255" t="str">
        <f t="shared" ca="1" si="7"/>
        <v/>
      </c>
      <c r="O85" s="1">
        <f t="shared" ca="1" si="5"/>
        <v>0</v>
      </c>
    </row>
    <row r="86" spans="1:15" ht="17.25" thickBot="1">
      <c r="A86" s="234" t="str">
        <f ca="1">IFERROR(INDEX(회계코드!$C:$C,MATCH(ROW(A86),회계코드!$B:$B,0),1),IFERROR(INDEX(회계코드!$E:$E,MATCH(ROW(A86),회계코드!$D:$D,0),1),""))</f>
        <v/>
      </c>
      <c r="B86" s="245"/>
      <c r="C86" s="246" t="str">
        <f ca="1">IF(LEN($A86)&gt;0,IF(LEFT($A86,1)&lt;&gt;" ",SUMIFS(수입,관,$A86,회계장부!$A:$A,"&lt;"&amp;회계보고_시작일),SUMIFS(수입,항목,TRIM($A86),회계장부!$A:$A,"&lt;"&amp;회계보고_시작일)),"")</f>
        <v/>
      </c>
      <c r="D86" s="246" t="str">
        <f ca="1">IF(LEN($A86)&gt;0,IF(LEFT($A86,1)&lt;&gt;" ",SUMIFS(수입,관,$A86,회계장부!$A:$A,"&gt;="&amp;회계보고_시작일,회계장부!$A:$A,"&lt;="&amp;회계보고_종료일),SUMIFS(수입,항목,TRIM($A86),회계장부!$A:$A,"&gt;="&amp;회계보고_시작일,회계장부!$A:$A,"&lt;="&amp;회계보고_종료일)),"")</f>
        <v/>
      </c>
      <c r="E86" s="254" t="str">
        <f t="shared" ca="1" si="6"/>
        <v/>
      </c>
      <c r="F86" s="235" t="str">
        <f ca="1">IFERROR(INDEX(회계코드!$G:$G,MATCH(ROW(F86),회계코드!$F:$F,0),1),IFERROR(INDEX(회계코드!$I:$I,MATCH(ROW(F86),회계코드!$H:$H,0),1),""))</f>
        <v/>
      </c>
      <c r="G86" s="251"/>
      <c r="H86" s="252" t="str">
        <f ca="1">IF(LEN($F86)&gt;0,IF(LEFT($F86,1)&lt;&gt;" ",SUMIFS(지출,관,$F86,회계장부!$A:$A,"&lt;"&amp;회계보고_시작일),SUMIFS(지출,항목,TRIM($F86),회계장부!$A:$A,"&lt;"&amp;회계보고_시작일)),"")</f>
        <v/>
      </c>
      <c r="I86" s="252" t="str">
        <f ca="1">IF(LEN($F86)&gt;0,IF(LEFT($F86,1)&lt;&gt;" ",SUMIFS(지출,관,$F86,회계장부!$A:$A,"&gt;="&amp;회계보고_시작일,회계장부!$A:$A,"&lt;="&amp;회계보고_종료일),SUMIFS(지출,항목,TRIM($F86),회계장부!$A:$A,"&gt;="&amp;회계보고_시작일,회계장부!$A:$A,"&lt;="&amp;회계보고_종료일)),"")</f>
        <v/>
      </c>
      <c r="J86" s="255" t="str">
        <f t="shared" ca="1" si="7"/>
        <v/>
      </c>
      <c r="O86" s="1">
        <f t="shared" ca="1" si="5"/>
        <v>0</v>
      </c>
    </row>
    <row r="87" spans="1:15" ht="17.25" thickBot="1">
      <c r="A87" s="234" t="str">
        <f ca="1">IFERROR(INDEX(회계코드!$C:$C,MATCH(ROW(A87),회계코드!$B:$B,0),1),IFERROR(INDEX(회계코드!$E:$E,MATCH(ROW(A87),회계코드!$D:$D,0),1),""))</f>
        <v/>
      </c>
      <c r="B87" s="245"/>
      <c r="C87" s="246" t="str">
        <f ca="1">IF(LEN($A87)&gt;0,IF(LEFT($A87,1)&lt;&gt;" ",SUMIFS(수입,관,$A87,회계장부!$A:$A,"&lt;"&amp;회계보고_시작일),SUMIFS(수입,항목,TRIM($A87),회계장부!$A:$A,"&lt;"&amp;회계보고_시작일)),"")</f>
        <v/>
      </c>
      <c r="D87" s="246" t="str">
        <f ca="1">IF(LEN($A87)&gt;0,IF(LEFT($A87,1)&lt;&gt;" ",SUMIFS(수입,관,$A87,회계장부!$A:$A,"&gt;="&amp;회계보고_시작일,회계장부!$A:$A,"&lt;="&amp;회계보고_종료일),SUMIFS(수입,항목,TRIM($A87),회계장부!$A:$A,"&gt;="&amp;회계보고_시작일,회계장부!$A:$A,"&lt;="&amp;회계보고_종료일)),"")</f>
        <v/>
      </c>
      <c r="E87" s="254" t="str">
        <f t="shared" ca="1" si="6"/>
        <v/>
      </c>
      <c r="F87" s="235" t="str">
        <f ca="1">IFERROR(INDEX(회계코드!$G:$G,MATCH(ROW(F87),회계코드!$F:$F,0),1),IFERROR(INDEX(회계코드!$I:$I,MATCH(ROW(F87),회계코드!$H:$H,0),1),""))</f>
        <v/>
      </c>
      <c r="G87" s="251"/>
      <c r="H87" s="252" t="str">
        <f ca="1">IF(LEN($F87)&gt;0,IF(LEFT($F87,1)&lt;&gt;" ",SUMIFS(지출,관,$F87,회계장부!$A:$A,"&lt;"&amp;회계보고_시작일),SUMIFS(지출,항목,TRIM($F87),회계장부!$A:$A,"&lt;"&amp;회계보고_시작일)),"")</f>
        <v/>
      </c>
      <c r="I87" s="252" t="str">
        <f ca="1">IF(LEN($F87)&gt;0,IF(LEFT($F87,1)&lt;&gt;" ",SUMIFS(지출,관,$F87,회계장부!$A:$A,"&gt;="&amp;회계보고_시작일,회계장부!$A:$A,"&lt;="&amp;회계보고_종료일),SUMIFS(지출,항목,TRIM($F87),회계장부!$A:$A,"&gt;="&amp;회계보고_시작일,회계장부!$A:$A,"&lt;="&amp;회계보고_종료일)),"")</f>
        <v/>
      </c>
      <c r="J87" s="255" t="str">
        <f t="shared" ca="1" si="7"/>
        <v/>
      </c>
      <c r="O87" s="1">
        <f t="shared" ca="1" si="5"/>
        <v>0</v>
      </c>
    </row>
    <row r="88" spans="1:15" ht="17.25" thickBot="1">
      <c r="A88" s="234" t="str">
        <f ca="1">IFERROR(INDEX(회계코드!$C:$C,MATCH(ROW(A88),회계코드!$B:$B,0),1),IFERROR(INDEX(회계코드!$E:$E,MATCH(ROW(A88),회계코드!$D:$D,0),1),""))</f>
        <v/>
      </c>
      <c r="B88" s="245"/>
      <c r="C88" s="246" t="str">
        <f ca="1">IF(LEN($A88)&gt;0,IF(LEFT($A88,1)&lt;&gt;" ",SUMIFS(수입,관,$A88,회계장부!$A:$A,"&lt;"&amp;회계보고_시작일),SUMIFS(수입,항목,TRIM($A88),회계장부!$A:$A,"&lt;"&amp;회계보고_시작일)),"")</f>
        <v/>
      </c>
      <c r="D88" s="246" t="str">
        <f ca="1">IF(LEN($A88)&gt;0,IF(LEFT($A88,1)&lt;&gt;" ",SUMIFS(수입,관,$A88,회계장부!$A:$A,"&gt;="&amp;회계보고_시작일,회계장부!$A:$A,"&lt;="&amp;회계보고_종료일),SUMIFS(수입,항목,TRIM($A88),회계장부!$A:$A,"&gt;="&amp;회계보고_시작일,회계장부!$A:$A,"&lt;="&amp;회계보고_종료일)),"")</f>
        <v/>
      </c>
      <c r="E88" s="254" t="str">
        <f t="shared" ca="1" si="6"/>
        <v/>
      </c>
      <c r="F88" s="235" t="str">
        <f ca="1">IFERROR(INDEX(회계코드!$G:$G,MATCH(ROW(F88),회계코드!$F:$F,0),1),IFERROR(INDEX(회계코드!$I:$I,MATCH(ROW(F88),회계코드!$H:$H,0),1),""))</f>
        <v/>
      </c>
      <c r="G88" s="251"/>
      <c r="H88" s="252" t="str">
        <f ca="1">IF(LEN($F88)&gt;0,IF(LEFT($F88,1)&lt;&gt;" ",SUMIFS(지출,관,$F88,회계장부!$A:$A,"&lt;"&amp;회계보고_시작일),SUMIFS(지출,항목,TRIM($F88),회계장부!$A:$A,"&lt;"&amp;회계보고_시작일)),"")</f>
        <v/>
      </c>
      <c r="I88" s="252" t="str">
        <f ca="1">IF(LEN($F88)&gt;0,IF(LEFT($F88,1)&lt;&gt;" ",SUMIFS(지출,관,$F88,회계장부!$A:$A,"&gt;="&amp;회계보고_시작일,회계장부!$A:$A,"&lt;="&amp;회계보고_종료일),SUMIFS(지출,항목,TRIM($F88),회계장부!$A:$A,"&gt;="&amp;회계보고_시작일,회계장부!$A:$A,"&lt;="&amp;회계보고_종료일)),"")</f>
        <v/>
      </c>
      <c r="J88" s="255" t="str">
        <f t="shared" ca="1" si="7"/>
        <v/>
      </c>
      <c r="O88" s="1">
        <f t="shared" ca="1" si="5"/>
        <v>0</v>
      </c>
    </row>
    <row r="89" spans="1:15" ht="17.25" thickBot="1">
      <c r="A89" s="234" t="str">
        <f ca="1">IFERROR(INDEX(회계코드!$C:$C,MATCH(ROW(A89),회계코드!$B:$B,0),1),IFERROR(INDEX(회계코드!$E:$E,MATCH(ROW(A89),회계코드!$D:$D,0),1),""))</f>
        <v/>
      </c>
      <c r="B89" s="245"/>
      <c r="C89" s="246" t="str">
        <f ca="1">IF(LEN($A89)&gt;0,IF(LEFT($A89,1)&lt;&gt;" ",SUMIFS(수입,관,$A89,회계장부!$A:$A,"&lt;"&amp;회계보고_시작일),SUMIFS(수입,항목,TRIM($A89),회계장부!$A:$A,"&lt;"&amp;회계보고_시작일)),"")</f>
        <v/>
      </c>
      <c r="D89" s="246" t="str">
        <f ca="1">IF(LEN($A89)&gt;0,IF(LEFT($A89,1)&lt;&gt;" ",SUMIFS(수입,관,$A89,회계장부!$A:$A,"&gt;="&amp;회계보고_시작일,회계장부!$A:$A,"&lt;="&amp;회계보고_종료일),SUMIFS(수입,항목,TRIM($A89),회계장부!$A:$A,"&gt;="&amp;회계보고_시작일,회계장부!$A:$A,"&lt;="&amp;회계보고_종료일)),"")</f>
        <v/>
      </c>
      <c r="E89" s="254" t="str">
        <f t="shared" ca="1" si="6"/>
        <v/>
      </c>
      <c r="F89" s="235" t="str">
        <f ca="1">IFERROR(INDEX(회계코드!$G:$G,MATCH(ROW(F89),회계코드!$F:$F,0),1),IFERROR(INDEX(회계코드!$I:$I,MATCH(ROW(F89),회계코드!$H:$H,0),1),""))</f>
        <v/>
      </c>
      <c r="G89" s="251"/>
      <c r="H89" s="252" t="str">
        <f ca="1">IF(LEN($F89)&gt;0,IF(LEFT($F89,1)&lt;&gt;" ",SUMIFS(지출,관,$F89,회계장부!$A:$A,"&lt;"&amp;회계보고_시작일),SUMIFS(지출,항목,TRIM($F89),회계장부!$A:$A,"&lt;"&amp;회계보고_시작일)),"")</f>
        <v/>
      </c>
      <c r="I89" s="252" t="str">
        <f ca="1">IF(LEN($F89)&gt;0,IF(LEFT($F89,1)&lt;&gt;" ",SUMIFS(지출,관,$F89,회계장부!$A:$A,"&gt;="&amp;회계보고_시작일,회계장부!$A:$A,"&lt;="&amp;회계보고_종료일),SUMIFS(지출,항목,TRIM($F89),회계장부!$A:$A,"&gt;="&amp;회계보고_시작일,회계장부!$A:$A,"&lt;="&amp;회계보고_종료일)),"")</f>
        <v/>
      </c>
      <c r="J89" s="255" t="str">
        <f t="shared" ca="1" si="7"/>
        <v/>
      </c>
      <c r="O89" s="1">
        <f t="shared" ca="1" si="5"/>
        <v>0</v>
      </c>
    </row>
    <row r="90" spans="1:15" ht="17.25" thickBot="1">
      <c r="A90" s="234" t="str">
        <f ca="1">IFERROR(INDEX(회계코드!$C:$C,MATCH(ROW(A90),회계코드!$B:$B,0),1),IFERROR(INDEX(회계코드!$E:$E,MATCH(ROW(A90),회계코드!$D:$D,0),1),""))</f>
        <v/>
      </c>
      <c r="B90" s="245"/>
      <c r="C90" s="246" t="str">
        <f ca="1">IF(LEN($A90)&gt;0,IF(LEFT($A90,1)&lt;&gt;" ",SUMIFS(수입,관,$A90,회계장부!$A:$A,"&lt;"&amp;회계보고_시작일),SUMIFS(수입,항목,TRIM($A90),회계장부!$A:$A,"&lt;"&amp;회계보고_시작일)),"")</f>
        <v/>
      </c>
      <c r="D90" s="246" t="str">
        <f ca="1">IF(LEN($A90)&gt;0,IF(LEFT($A90,1)&lt;&gt;" ",SUMIFS(수입,관,$A90,회계장부!$A:$A,"&gt;="&amp;회계보고_시작일,회계장부!$A:$A,"&lt;="&amp;회계보고_종료일),SUMIFS(수입,항목,TRIM($A90),회계장부!$A:$A,"&gt;="&amp;회계보고_시작일,회계장부!$A:$A,"&lt;="&amp;회계보고_종료일)),"")</f>
        <v/>
      </c>
      <c r="E90" s="254" t="str">
        <f t="shared" ca="1" si="6"/>
        <v/>
      </c>
      <c r="F90" s="235" t="str">
        <f ca="1">IFERROR(INDEX(회계코드!$G:$G,MATCH(ROW(F90),회계코드!$F:$F,0),1),IFERROR(INDEX(회계코드!$I:$I,MATCH(ROW(F90),회계코드!$H:$H,0),1),""))</f>
        <v/>
      </c>
      <c r="G90" s="251"/>
      <c r="H90" s="252" t="str">
        <f ca="1">IF(LEN($F90)&gt;0,IF(LEFT($F90,1)&lt;&gt;" ",SUMIFS(지출,관,$F90,회계장부!$A:$A,"&lt;"&amp;회계보고_시작일),SUMIFS(지출,항목,TRIM($F90),회계장부!$A:$A,"&lt;"&amp;회계보고_시작일)),"")</f>
        <v/>
      </c>
      <c r="I90" s="252" t="str">
        <f ca="1">IF(LEN($F90)&gt;0,IF(LEFT($F90,1)&lt;&gt;" ",SUMIFS(지출,관,$F90,회계장부!$A:$A,"&gt;="&amp;회계보고_시작일,회계장부!$A:$A,"&lt;="&amp;회계보고_종료일),SUMIFS(지출,항목,TRIM($F90),회계장부!$A:$A,"&gt;="&amp;회계보고_시작일,회계장부!$A:$A,"&lt;="&amp;회계보고_종료일)),"")</f>
        <v/>
      </c>
      <c r="J90" s="255" t="str">
        <f t="shared" ca="1" si="7"/>
        <v/>
      </c>
      <c r="O90" s="1">
        <f t="shared" ca="1" si="5"/>
        <v>0</v>
      </c>
    </row>
    <row r="91" spans="1:15" ht="17.25" thickBot="1">
      <c r="A91" s="234" t="str">
        <f ca="1">IFERROR(INDEX(회계코드!$C:$C,MATCH(ROW(A91),회계코드!$B:$B,0),1),IFERROR(INDEX(회계코드!$E:$E,MATCH(ROW(A91),회계코드!$D:$D,0),1),""))</f>
        <v/>
      </c>
      <c r="B91" s="245"/>
      <c r="C91" s="246" t="str">
        <f ca="1">IF(LEN($A91)&gt;0,IF(LEFT($A91,1)&lt;&gt;" ",SUMIFS(수입,관,$A91,회계장부!$A:$A,"&lt;"&amp;회계보고_시작일),SUMIFS(수입,항목,TRIM($A91),회계장부!$A:$A,"&lt;"&amp;회계보고_시작일)),"")</f>
        <v/>
      </c>
      <c r="D91" s="246" t="str">
        <f ca="1">IF(LEN($A91)&gt;0,IF(LEFT($A91,1)&lt;&gt;" ",SUMIFS(수입,관,$A91,회계장부!$A:$A,"&gt;="&amp;회계보고_시작일,회계장부!$A:$A,"&lt;="&amp;회계보고_종료일),SUMIFS(수입,항목,TRIM($A91),회계장부!$A:$A,"&gt;="&amp;회계보고_시작일,회계장부!$A:$A,"&lt;="&amp;회계보고_종료일)),"")</f>
        <v/>
      </c>
      <c r="E91" s="254" t="str">
        <f t="shared" ca="1" si="6"/>
        <v/>
      </c>
      <c r="F91" s="235" t="str">
        <f ca="1">IFERROR(INDEX(회계코드!$G:$G,MATCH(ROW(F91),회계코드!$F:$F,0),1),IFERROR(INDEX(회계코드!$I:$I,MATCH(ROW(F91),회계코드!$H:$H,0),1),""))</f>
        <v/>
      </c>
      <c r="G91" s="251"/>
      <c r="H91" s="252" t="str">
        <f ca="1">IF(LEN($F91)&gt;0,IF(LEFT($F91,1)&lt;&gt;" ",SUMIFS(지출,관,$F91,회계장부!$A:$A,"&lt;"&amp;회계보고_시작일),SUMIFS(지출,항목,TRIM($F91),회계장부!$A:$A,"&lt;"&amp;회계보고_시작일)),"")</f>
        <v/>
      </c>
      <c r="I91" s="252" t="str">
        <f ca="1">IF(LEN($F91)&gt;0,IF(LEFT($F91,1)&lt;&gt;" ",SUMIFS(지출,관,$F91,회계장부!$A:$A,"&gt;="&amp;회계보고_시작일,회계장부!$A:$A,"&lt;="&amp;회계보고_종료일),SUMIFS(지출,항목,TRIM($F91),회계장부!$A:$A,"&gt;="&amp;회계보고_시작일,회계장부!$A:$A,"&lt;="&amp;회계보고_종료일)),"")</f>
        <v/>
      </c>
      <c r="J91" s="255" t="str">
        <f t="shared" ca="1" si="7"/>
        <v/>
      </c>
      <c r="O91" s="1">
        <f t="shared" ca="1" si="5"/>
        <v>0</v>
      </c>
    </row>
    <row r="92" spans="1:15" ht="17.25" thickBot="1">
      <c r="A92" s="234" t="str">
        <f ca="1">IFERROR(INDEX(회계코드!$C:$C,MATCH(ROW(A92),회계코드!$B:$B,0),1),IFERROR(INDEX(회계코드!$E:$E,MATCH(ROW(A92),회계코드!$D:$D,0),1),""))</f>
        <v/>
      </c>
      <c r="B92" s="245"/>
      <c r="C92" s="246" t="str">
        <f ca="1">IF(LEN($A92)&gt;0,IF(LEFT($A92,1)&lt;&gt;" ",SUMIFS(수입,관,$A92,회계장부!$A:$A,"&lt;"&amp;회계보고_시작일),SUMIFS(수입,항목,TRIM($A92),회계장부!$A:$A,"&lt;"&amp;회계보고_시작일)),"")</f>
        <v/>
      </c>
      <c r="D92" s="246" t="str">
        <f ca="1">IF(LEN($A92)&gt;0,IF(LEFT($A92,1)&lt;&gt;" ",SUMIFS(수입,관,$A92,회계장부!$A:$A,"&gt;="&amp;회계보고_시작일,회계장부!$A:$A,"&lt;="&amp;회계보고_종료일),SUMIFS(수입,항목,TRIM($A92),회계장부!$A:$A,"&gt;="&amp;회계보고_시작일,회계장부!$A:$A,"&lt;="&amp;회계보고_종료일)),"")</f>
        <v/>
      </c>
      <c r="E92" s="254" t="str">
        <f t="shared" ca="1" si="6"/>
        <v/>
      </c>
      <c r="F92" s="235" t="str">
        <f ca="1">IFERROR(INDEX(회계코드!$G:$G,MATCH(ROW(F92),회계코드!$F:$F,0),1),IFERROR(INDEX(회계코드!$I:$I,MATCH(ROW(F92),회계코드!$H:$H,0),1),""))</f>
        <v/>
      </c>
      <c r="G92" s="251"/>
      <c r="H92" s="252" t="str">
        <f ca="1">IF(LEN($F92)&gt;0,IF(LEFT($F92,1)&lt;&gt;" ",SUMIFS(지출,관,$F92,회계장부!$A:$A,"&lt;"&amp;회계보고_시작일),SUMIFS(지출,항목,TRIM($F92),회계장부!$A:$A,"&lt;"&amp;회계보고_시작일)),"")</f>
        <v/>
      </c>
      <c r="I92" s="252" t="str">
        <f ca="1">IF(LEN($F92)&gt;0,IF(LEFT($F92,1)&lt;&gt;" ",SUMIFS(지출,관,$F92,회계장부!$A:$A,"&gt;="&amp;회계보고_시작일,회계장부!$A:$A,"&lt;="&amp;회계보고_종료일),SUMIFS(지출,항목,TRIM($F92),회계장부!$A:$A,"&gt;="&amp;회계보고_시작일,회계장부!$A:$A,"&lt;="&amp;회계보고_종료일)),"")</f>
        <v/>
      </c>
      <c r="J92" s="255" t="str">
        <f t="shared" ca="1" si="7"/>
        <v/>
      </c>
      <c r="O92" s="1">
        <f t="shared" ca="1" si="5"/>
        <v>0</v>
      </c>
    </row>
    <row r="93" spans="1:15" ht="17.25" thickBot="1">
      <c r="A93" s="234" t="str">
        <f ca="1">IFERROR(INDEX(회계코드!$C:$C,MATCH(ROW(A93),회계코드!$B:$B,0),1),IFERROR(INDEX(회계코드!$E:$E,MATCH(ROW(A93),회계코드!$D:$D,0),1),""))</f>
        <v/>
      </c>
      <c r="B93" s="245"/>
      <c r="C93" s="246" t="str">
        <f ca="1">IF(LEN($A93)&gt;0,IF(LEFT($A93,1)&lt;&gt;" ",SUMIFS(수입,관,$A93,회계장부!$A:$A,"&lt;"&amp;회계보고_시작일),SUMIFS(수입,항목,TRIM($A93),회계장부!$A:$A,"&lt;"&amp;회계보고_시작일)),"")</f>
        <v/>
      </c>
      <c r="D93" s="246" t="str">
        <f ca="1">IF(LEN($A93)&gt;0,IF(LEFT($A93,1)&lt;&gt;" ",SUMIFS(수입,관,$A93,회계장부!$A:$A,"&gt;="&amp;회계보고_시작일,회계장부!$A:$A,"&lt;="&amp;회계보고_종료일),SUMIFS(수입,항목,TRIM($A93),회계장부!$A:$A,"&gt;="&amp;회계보고_시작일,회계장부!$A:$A,"&lt;="&amp;회계보고_종료일)),"")</f>
        <v/>
      </c>
      <c r="E93" s="254" t="str">
        <f t="shared" ca="1" si="6"/>
        <v/>
      </c>
      <c r="F93" s="235" t="str">
        <f ca="1">IFERROR(INDEX(회계코드!$G:$G,MATCH(ROW(F93),회계코드!$F:$F,0),1),IFERROR(INDEX(회계코드!$I:$I,MATCH(ROW(F93),회계코드!$H:$H,0),1),""))</f>
        <v/>
      </c>
      <c r="G93" s="251"/>
      <c r="H93" s="252" t="str">
        <f ca="1">IF(LEN($F93)&gt;0,IF(LEFT($F93,1)&lt;&gt;" ",SUMIFS(지출,관,$F93,회계장부!$A:$A,"&lt;"&amp;회계보고_시작일),SUMIFS(지출,항목,TRIM($F93),회계장부!$A:$A,"&lt;"&amp;회계보고_시작일)),"")</f>
        <v/>
      </c>
      <c r="I93" s="252" t="str">
        <f ca="1">IF(LEN($F93)&gt;0,IF(LEFT($F93,1)&lt;&gt;" ",SUMIFS(지출,관,$F93,회계장부!$A:$A,"&gt;="&amp;회계보고_시작일,회계장부!$A:$A,"&lt;="&amp;회계보고_종료일),SUMIFS(지출,항목,TRIM($F93),회계장부!$A:$A,"&gt;="&amp;회계보고_시작일,회계장부!$A:$A,"&lt;="&amp;회계보고_종료일)),"")</f>
        <v/>
      </c>
      <c r="J93" s="255" t="str">
        <f t="shared" ca="1" si="7"/>
        <v/>
      </c>
      <c r="O93" s="1">
        <f t="shared" ca="1" si="5"/>
        <v>0</v>
      </c>
    </row>
    <row r="94" spans="1:15" ht="17.25" thickBot="1">
      <c r="A94" s="234" t="str">
        <f ca="1">IFERROR(INDEX(회계코드!$C:$C,MATCH(ROW(A94),회계코드!$B:$B,0),1),IFERROR(INDEX(회계코드!$E:$E,MATCH(ROW(A94),회계코드!$D:$D,0),1),""))</f>
        <v/>
      </c>
      <c r="B94" s="245"/>
      <c r="C94" s="246" t="str">
        <f ca="1">IF(LEN($A94)&gt;0,IF(LEFT($A94,1)&lt;&gt;" ",SUMIFS(수입,관,$A94,회계장부!$A:$A,"&lt;"&amp;회계보고_시작일),SUMIFS(수입,항목,TRIM($A94),회계장부!$A:$A,"&lt;"&amp;회계보고_시작일)),"")</f>
        <v/>
      </c>
      <c r="D94" s="246" t="str">
        <f ca="1">IF(LEN($A94)&gt;0,IF(LEFT($A94,1)&lt;&gt;" ",SUMIFS(수입,관,$A94,회계장부!$A:$A,"&gt;="&amp;회계보고_시작일,회계장부!$A:$A,"&lt;="&amp;회계보고_종료일),SUMIFS(수입,항목,TRIM($A94),회계장부!$A:$A,"&gt;="&amp;회계보고_시작일,회계장부!$A:$A,"&lt;="&amp;회계보고_종료일)),"")</f>
        <v/>
      </c>
      <c r="E94" s="254" t="str">
        <f t="shared" ca="1" si="6"/>
        <v/>
      </c>
      <c r="F94" s="235" t="str">
        <f ca="1">IFERROR(INDEX(회계코드!$G:$G,MATCH(ROW(F94),회계코드!$F:$F,0),1),IFERROR(INDEX(회계코드!$I:$I,MATCH(ROW(F94),회계코드!$H:$H,0),1),""))</f>
        <v/>
      </c>
      <c r="G94" s="251"/>
      <c r="H94" s="252" t="str">
        <f ca="1">IF(LEN($F94)&gt;0,IF(LEFT($F94,1)&lt;&gt;" ",SUMIFS(지출,관,$F94,회계장부!$A:$A,"&lt;"&amp;회계보고_시작일),SUMIFS(지출,항목,TRIM($F94),회계장부!$A:$A,"&lt;"&amp;회계보고_시작일)),"")</f>
        <v/>
      </c>
      <c r="I94" s="252" t="str">
        <f ca="1">IF(LEN($F94)&gt;0,IF(LEFT($F94,1)&lt;&gt;" ",SUMIFS(지출,관,$F94,회계장부!$A:$A,"&gt;="&amp;회계보고_시작일,회계장부!$A:$A,"&lt;="&amp;회계보고_종료일),SUMIFS(지출,항목,TRIM($F94),회계장부!$A:$A,"&gt;="&amp;회계보고_시작일,회계장부!$A:$A,"&lt;="&amp;회계보고_종료일)),"")</f>
        <v/>
      </c>
      <c r="J94" s="255" t="str">
        <f t="shared" ca="1" si="7"/>
        <v/>
      </c>
      <c r="O94" s="1">
        <f t="shared" ca="1" si="5"/>
        <v>0</v>
      </c>
    </row>
    <row r="95" spans="1:15" ht="17.25" thickBot="1">
      <c r="A95" s="234" t="str">
        <f ca="1">IFERROR(INDEX(회계코드!$C:$C,MATCH(ROW(A95),회계코드!$B:$B,0),1),IFERROR(INDEX(회계코드!$E:$E,MATCH(ROW(A95),회계코드!$D:$D,0),1),""))</f>
        <v/>
      </c>
      <c r="B95" s="245"/>
      <c r="C95" s="246" t="str">
        <f ca="1">IF(LEN($A95)&gt;0,IF(LEFT($A95,1)&lt;&gt;" ",SUMIFS(수입,관,$A95,회계장부!$A:$A,"&lt;"&amp;회계보고_시작일),SUMIFS(수입,항목,TRIM($A95),회계장부!$A:$A,"&lt;"&amp;회계보고_시작일)),"")</f>
        <v/>
      </c>
      <c r="D95" s="246" t="str">
        <f ca="1">IF(LEN($A95)&gt;0,IF(LEFT($A95,1)&lt;&gt;" ",SUMIFS(수입,관,$A95,회계장부!$A:$A,"&gt;="&amp;회계보고_시작일,회계장부!$A:$A,"&lt;="&amp;회계보고_종료일),SUMIFS(수입,항목,TRIM($A95),회계장부!$A:$A,"&gt;="&amp;회계보고_시작일,회계장부!$A:$A,"&lt;="&amp;회계보고_종료일)),"")</f>
        <v/>
      </c>
      <c r="E95" s="254" t="str">
        <f t="shared" ca="1" si="6"/>
        <v/>
      </c>
      <c r="F95" s="235" t="str">
        <f ca="1">IFERROR(INDEX(회계코드!$G:$G,MATCH(ROW(F95),회계코드!$F:$F,0),1),IFERROR(INDEX(회계코드!$I:$I,MATCH(ROW(F95),회계코드!$H:$H,0),1),""))</f>
        <v/>
      </c>
      <c r="G95" s="251"/>
      <c r="H95" s="252" t="str">
        <f ca="1">IF(LEN($F95)&gt;0,IF(LEFT($F95,1)&lt;&gt;" ",SUMIFS(지출,관,$F95,회계장부!$A:$A,"&lt;"&amp;회계보고_시작일),SUMIFS(지출,항목,TRIM($F95),회계장부!$A:$A,"&lt;"&amp;회계보고_시작일)),"")</f>
        <v/>
      </c>
      <c r="I95" s="252" t="str">
        <f ca="1">IF(LEN($F95)&gt;0,IF(LEFT($F95,1)&lt;&gt;" ",SUMIFS(지출,관,$F95,회계장부!$A:$A,"&gt;="&amp;회계보고_시작일,회계장부!$A:$A,"&lt;="&amp;회계보고_종료일),SUMIFS(지출,항목,TRIM($F95),회계장부!$A:$A,"&gt;="&amp;회계보고_시작일,회계장부!$A:$A,"&lt;="&amp;회계보고_종료일)),"")</f>
        <v/>
      </c>
      <c r="J95" s="255" t="str">
        <f t="shared" ca="1" si="7"/>
        <v/>
      </c>
      <c r="O95" s="1">
        <f t="shared" ca="1" si="5"/>
        <v>0</v>
      </c>
    </row>
    <row r="96" spans="1:15" ht="17.25" thickBot="1">
      <c r="A96" s="234" t="str">
        <f ca="1">IFERROR(INDEX(회계코드!$C:$C,MATCH(ROW(A96),회계코드!$B:$B,0),1),IFERROR(INDEX(회계코드!$E:$E,MATCH(ROW(A96),회계코드!$D:$D,0),1),""))</f>
        <v/>
      </c>
      <c r="B96" s="245"/>
      <c r="C96" s="246" t="str">
        <f ca="1">IF(LEN($A96)&gt;0,IF(LEFT($A96,1)&lt;&gt;" ",SUMIFS(수입,관,$A96,회계장부!$A:$A,"&lt;"&amp;회계보고_시작일),SUMIFS(수입,항목,TRIM($A96),회계장부!$A:$A,"&lt;"&amp;회계보고_시작일)),"")</f>
        <v/>
      </c>
      <c r="D96" s="246" t="str">
        <f ca="1">IF(LEN($A96)&gt;0,IF(LEFT($A96,1)&lt;&gt;" ",SUMIFS(수입,관,$A96,회계장부!$A:$A,"&gt;="&amp;회계보고_시작일,회계장부!$A:$A,"&lt;="&amp;회계보고_종료일),SUMIFS(수입,항목,TRIM($A96),회계장부!$A:$A,"&gt;="&amp;회계보고_시작일,회계장부!$A:$A,"&lt;="&amp;회계보고_종료일)),"")</f>
        <v/>
      </c>
      <c r="E96" s="254" t="str">
        <f t="shared" ca="1" si="6"/>
        <v/>
      </c>
      <c r="F96" s="235" t="str">
        <f ca="1">IFERROR(INDEX(회계코드!$G:$G,MATCH(ROW(F96),회계코드!$F:$F,0),1),IFERROR(INDEX(회계코드!$I:$I,MATCH(ROW(F96),회계코드!$H:$H,0),1),""))</f>
        <v/>
      </c>
      <c r="G96" s="251"/>
      <c r="H96" s="252" t="str">
        <f ca="1">IF(LEN($F96)&gt;0,IF(LEFT($F96,1)&lt;&gt;" ",SUMIFS(지출,관,$F96,회계장부!$A:$A,"&lt;"&amp;회계보고_시작일),SUMIFS(지출,항목,TRIM($F96),회계장부!$A:$A,"&lt;"&amp;회계보고_시작일)),"")</f>
        <v/>
      </c>
      <c r="I96" s="252" t="str">
        <f ca="1">IF(LEN($F96)&gt;0,IF(LEFT($F96,1)&lt;&gt;" ",SUMIFS(지출,관,$F96,회계장부!$A:$A,"&gt;="&amp;회계보고_시작일,회계장부!$A:$A,"&lt;="&amp;회계보고_종료일),SUMIFS(지출,항목,TRIM($F96),회계장부!$A:$A,"&gt;="&amp;회계보고_시작일,회계장부!$A:$A,"&lt;="&amp;회계보고_종료일)),"")</f>
        <v/>
      </c>
      <c r="J96" s="255" t="str">
        <f t="shared" ca="1" si="7"/>
        <v/>
      </c>
      <c r="O96" s="1">
        <f t="shared" ca="1" si="5"/>
        <v>0</v>
      </c>
    </row>
    <row r="97" spans="1:15" ht="17.25" thickBot="1">
      <c r="A97" s="234" t="str">
        <f ca="1">IFERROR(INDEX(회계코드!$C:$C,MATCH(ROW(A97),회계코드!$B:$B,0),1),IFERROR(INDEX(회계코드!$E:$E,MATCH(ROW(A97),회계코드!$D:$D,0),1),""))</f>
        <v/>
      </c>
      <c r="B97" s="245"/>
      <c r="C97" s="246" t="str">
        <f ca="1">IF(LEN($A97)&gt;0,IF(LEFT($A97,1)&lt;&gt;" ",SUMIFS(수입,관,$A97,회계장부!$A:$A,"&lt;"&amp;회계보고_시작일),SUMIFS(수입,항목,TRIM($A97),회계장부!$A:$A,"&lt;"&amp;회계보고_시작일)),"")</f>
        <v/>
      </c>
      <c r="D97" s="246" t="str">
        <f ca="1">IF(LEN($A97)&gt;0,IF(LEFT($A97,1)&lt;&gt;" ",SUMIFS(수입,관,$A97,회계장부!$A:$A,"&gt;="&amp;회계보고_시작일,회계장부!$A:$A,"&lt;="&amp;회계보고_종료일),SUMIFS(수입,항목,TRIM($A97),회계장부!$A:$A,"&gt;="&amp;회계보고_시작일,회계장부!$A:$A,"&lt;="&amp;회계보고_종료일)),"")</f>
        <v/>
      </c>
      <c r="E97" s="254" t="str">
        <f t="shared" ca="1" si="6"/>
        <v/>
      </c>
      <c r="F97" s="235" t="str">
        <f ca="1">IFERROR(INDEX(회계코드!$G:$G,MATCH(ROW(F97),회계코드!$F:$F,0),1),IFERROR(INDEX(회계코드!$I:$I,MATCH(ROW(F97),회계코드!$H:$H,0),1),""))</f>
        <v/>
      </c>
      <c r="G97" s="251"/>
      <c r="H97" s="252" t="str">
        <f ca="1">IF(LEN($F97)&gt;0,IF(LEFT($F97,1)&lt;&gt;" ",SUMIFS(지출,관,$F97,회계장부!$A:$A,"&lt;"&amp;회계보고_시작일),SUMIFS(지출,항목,TRIM($F97),회계장부!$A:$A,"&lt;"&amp;회계보고_시작일)),"")</f>
        <v/>
      </c>
      <c r="I97" s="252" t="str">
        <f ca="1">IF(LEN($F97)&gt;0,IF(LEFT($F97,1)&lt;&gt;" ",SUMIFS(지출,관,$F97,회계장부!$A:$A,"&gt;="&amp;회계보고_시작일,회계장부!$A:$A,"&lt;="&amp;회계보고_종료일),SUMIFS(지출,항목,TRIM($F97),회계장부!$A:$A,"&gt;="&amp;회계보고_시작일,회계장부!$A:$A,"&lt;="&amp;회계보고_종료일)),"")</f>
        <v/>
      </c>
      <c r="J97" s="255" t="str">
        <f t="shared" ca="1" si="7"/>
        <v/>
      </c>
      <c r="O97" s="1">
        <f t="shared" ca="1" si="5"/>
        <v>0</v>
      </c>
    </row>
    <row r="98" spans="1:15" ht="17.25" thickBot="1">
      <c r="A98" s="234" t="str">
        <f ca="1">IFERROR(INDEX(회계코드!$C:$C,MATCH(ROW(A98),회계코드!$B:$B,0),1),IFERROR(INDEX(회계코드!$E:$E,MATCH(ROW(A98),회계코드!$D:$D,0),1),""))</f>
        <v/>
      </c>
      <c r="B98" s="245"/>
      <c r="C98" s="246" t="str">
        <f ca="1">IF(LEN($A98)&gt;0,IF(LEFT($A98,1)&lt;&gt;" ",SUMIFS(수입,관,$A98,회계장부!$A:$A,"&lt;"&amp;회계보고_시작일),SUMIFS(수입,항목,TRIM($A98),회계장부!$A:$A,"&lt;"&amp;회계보고_시작일)),"")</f>
        <v/>
      </c>
      <c r="D98" s="246" t="str">
        <f ca="1">IF(LEN($A98)&gt;0,IF(LEFT($A98,1)&lt;&gt;" ",SUMIFS(수입,관,$A98,회계장부!$A:$A,"&gt;="&amp;회계보고_시작일,회계장부!$A:$A,"&lt;="&amp;회계보고_종료일),SUMIFS(수입,항목,TRIM($A98),회계장부!$A:$A,"&gt;="&amp;회계보고_시작일,회계장부!$A:$A,"&lt;="&amp;회계보고_종료일)),"")</f>
        <v/>
      </c>
      <c r="E98" s="254" t="str">
        <f t="shared" ca="1" si="6"/>
        <v/>
      </c>
      <c r="F98" s="235" t="str">
        <f ca="1">IFERROR(INDEX(회계코드!$G:$G,MATCH(ROW(F98),회계코드!$F:$F,0),1),IFERROR(INDEX(회계코드!$I:$I,MATCH(ROW(F98),회계코드!$H:$H,0),1),""))</f>
        <v/>
      </c>
      <c r="G98" s="251"/>
      <c r="H98" s="252" t="str">
        <f ca="1">IF(LEN($F98)&gt;0,IF(LEFT($F98,1)&lt;&gt;" ",SUMIFS(지출,관,$F98,회계장부!$A:$A,"&lt;"&amp;회계보고_시작일),SUMIFS(지출,항목,TRIM($F98),회계장부!$A:$A,"&lt;"&amp;회계보고_시작일)),"")</f>
        <v/>
      </c>
      <c r="I98" s="252" t="str">
        <f ca="1">IF(LEN($F98)&gt;0,IF(LEFT($F98,1)&lt;&gt;" ",SUMIFS(지출,관,$F98,회계장부!$A:$A,"&gt;="&amp;회계보고_시작일,회계장부!$A:$A,"&lt;="&amp;회계보고_종료일),SUMIFS(지출,항목,TRIM($F98),회계장부!$A:$A,"&gt;="&amp;회계보고_시작일,회계장부!$A:$A,"&lt;="&amp;회계보고_종료일)),"")</f>
        <v/>
      </c>
      <c r="J98" s="255" t="str">
        <f t="shared" ca="1" si="7"/>
        <v/>
      </c>
      <c r="O98" s="1">
        <f t="shared" ca="1" si="5"/>
        <v>0</v>
      </c>
    </row>
    <row r="99" spans="1:15" ht="17.25" thickBot="1">
      <c r="A99" s="234" t="str">
        <f ca="1">IFERROR(INDEX(회계코드!$C:$C,MATCH(ROW(A99),회계코드!$B:$B,0),1),IFERROR(INDEX(회계코드!$E:$E,MATCH(ROW(A99),회계코드!$D:$D,0),1),""))</f>
        <v/>
      </c>
      <c r="B99" s="245"/>
      <c r="C99" s="246" t="str">
        <f ca="1">IF(LEN($A99)&gt;0,IF(LEFT($A99,1)&lt;&gt;" ",SUMIFS(수입,관,$A99,회계장부!$A:$A,"&lt;"&amp;회계보고_시작일),SUMIFS(수입,항목,TRIM($A99),회계장부!$A:$A,"&lt;"&amp;회계보고_시작일)),"")</f>
        <v/>
      </c>
      <c r="D99" s="246" t="str">
        <f ca="1">IF(LEN($A99)&gt;0,IF(LEFT($A99,1)&lt;&gt;" ",SUMIFS(수입,관,$A99,회계장부!$A:$A,"&gt;="&amp;회계보고_시작일,회계장부!$A:$A,"&lt;="&amp;회계보고_종료일),SUMIFS(수입,항목,TRIM($A99),회계장부!$A:$A,"&gt;="&amp;회계보고_시작일,회계장부!$A:$A,"&lt;="&amp;회계보고_종료일)),"")</f>
        <v/>
      </c>
      <c r="E99" s="254" t="str">
        <f t="shared" ca="1" si="6"/>
        <v/>
      </c>
      <c r="F99" s="235" t="str">
        <f ca="1">IFERROR(INDEX(회계코드!$G:$G,MATCH(ROW(F99),회계코드!$F:$F,0),1),IFERROR(INDEX(회계코드!$I:$I,MATCH(ROW(F99),회계코드!$H:$H,0),1),""))</f>
        <v/>
      </c>
      <c r="G99" s="251"/>
      <c r="H99" s="252" t="str">
        <f ca="1">IF(LEN($F99)&gt;0,IF(LEFT($F99,1)&lt;&gt;" ",SUMIFS(지출,관,$F99,회계장부!$A:$A,"&lt;"&amp;회계보고_시작일),SUMIFS(지출,항목,TRIM($F99),회계장부!$A:$A,"&lt;"&amp;회계보고_시작일)),"")</f>
        <v/>
      </c>
      <c r="I99" s="252" t="str">
        <f ca="1">IF(LEN($F99)&gt;0,IF(LEFT($F99,1)&lt;&gt;" ",SUMIFS(지출,관,$F99,회계장부!$A:$A,"&gt;="&amp;회계보고_시작일,회계장부!$A:$A,"&lt;="&amp;회계보고_종료일),SUMIFS(지출,항목,TRIM($F99),회계장부!$A:$A,"&gt;="&amp;회계보고_시작일,회계장부!$A:$A,"&lt;="&amp;회계보고_종료일)),"")</f>
        <v/>
      </c>
      <c r="J99" s="255" t="str">
        <f t="shared" ca="1" si="7"/>
        <v/>
      </c>
      <c r="O99" s="1">
        <f t="shared" ca="1" si="5"/>
        <v>0</v>
      </c>
    </row>
    <row r="100" spans="1:15" ht="17.25" thickBot="1">
      <c r="A100" s="234" t="str">
        <f ca="1">IFERROR(INDEX(회계코드!$C:$C,MATCH(ROW(A100),회계코드!$B:$B,0),1),IFERROR(INDEX(회계코드!$E:$E,MATCH(ROW(A100),회계코드!$D:$D,0),1),""))</f>
        <v/>
      </c>
      <c r="B100" s="245"/>
      <c r="C100" s="246" t="str">
        <f ca="1">IF(LEN($A100)&gt;0,IF(LEFT($A100,1)&lt;&gt;" ",SUMIFS(수입,관,$A100,회계장부!$A:$A,"&lt;"&amp;회계보고_시작일),SUMIFS(수입,항목,TRIM($A100),회계장부!$A:$A,"&lt;"&amp;회계보고_시작일)),"")</f>
        <v/>
      </c>
      <c r="D100" s="246" t="str">
        <f ca="1">IF(LEN($A100)&gt;0,IF(LEFT($A100,1)&lt;&gt;" ",SUMIFS(수입,관,$A100,회계장부!$A:$A,"&gt;="&amp;회계보고_시작일,회계장부!$A:$A,"&lt;="&amp;회계보고_종료일),SUMIFS(수입,항목,TRIM($A100),회계장부!$A:$A,"&gt;="&amp;회계보고_시작일,회계장부!$A:$A,"&lt;="&amp;회계보고_종료일)),"")</f>
        <v/>
      </c>
      <c r="E100" s="254" t="str">
        <f t="shared" ca="1" si="6"/>
        <v/>
      </c>
      <c r="F100" s="235" t="str">
        <f ca="1">IFERROR(INDEX(회계코드!$G:$G,MATCH(ROW(F100),회계코드!$F:$F,0),1),IFERROR(INDEX(회계코드!$I:$I,MATCH(ROW(F100),회계코드!$H:$H,0),1),""))</f>
        <v/>
      </c>
      <c r="G100" s="251"/>
      <c r="H100" s="252" t="str">
        <f ca="1">IF(LEN($F100)&gt;0,IF(LEFT($F100,1)&lt;&gt;" ",SUMIFS(지출,관,$F100,회계장부!$A:$A,"&lt;"&amp;회계보고_시작일),SUMIFS(지출,항목,TRIM($F100),회계장부!$A:$A,"&lt;"&amp;회계보고_시작일)),"")</f>
        <v/>
      </c>
      <c r="I100" s="252" t="str">
        <f ca="1">IF(LEN($F100)&gt;0,IF(LEFT($F100,1)&lt;&gt;" ",SUMIFS(지출,관,$F100,회계장부!$A:$A,"&gt;="&amp;회계보고_시작일,회계장부!$A:$A,"&lt;="&amp;회계보고_종료일),SUMIFS(지출,항목,TRIM($F100),회계장부!$A:$A,"&gt;="&amp;회계보고_시작일,회계장부!$A:$A,"&lt;="&amp;회계보고_종료일)),"")</f>
        <v/>
      </c>
      <c r="J100" s="255" t="str">
        <f t="shared" ca="1" si="7"/>
        <v/>
      </c>
      <c r="O100" s="1">
        <f t="shared" ca="1" si="5"/>
        <v>0</v>
      </c>
    </row>
    <row r="101" spans="1:15" ht="17.25" thickBot="1">
      <c r="A101" s="234" t="str">
        <f ca="1">IFERROR(INDEX(회계코드!$C:$C,MATCH(ROW(A101),회계코드!$B:$B,0),1),IFERROR(INDEX(회계코드!$E:$E,MATCH(ROW(A101),회계코드!$D:$D,0),1),""))</f>
        <v/>
      </c>
      <c r="B101" s="245"/>
      <c r="C101" s="246" t="str">
        <f ca="1">IF(LEN($A101)&gt;0,IF(LEFT($A101,1)&lt;&gt;" ",SUMIFS(수입,관,$A101,회계장부!$A:$A,"&lt;"&amp;회계보고_시작일),SUMIFS(수입,항목,TRIM($A101),회계장부!$A:$A,"&lt;"&amp;회계보고_시작일)),"")</f>
        <v/>
      </c>
      <c r="D101" s="246" t="str">
        <f ca="1">IF(LEN($A101)&gt;0,IF(LEFT($A101,1)&lt;&gt;" ",SUMIFS(수입,관,$A101,회계장부!$A:$A,"&gt;="&amp;회계보고_시작일,회계장부!$A:$A,"&lt;="&amp;회계보고_종료일),SUMIFS(수입,항목,TRIM($A101),회계장부!$A:$A,"&gt;="&amp;회계보고_시작일,회계장부!$A:$A,"&lt;="&amp;회계보고_종료일)),"")</f>
        <v/>
      </c>
      <c r="E101" s="254" t="str">
        <f t="shared" ca="1" si="6"/>
        <v/>
      </c>
      <c r="F101" s="235" t="str">
        <f ca="1">IFERROR(INDEX(회계코드!$G:$G,MATCH(ROW(F101),회계코드!$F:$F,0),1),IFERROR(INDEX(회계코드!$I:$I,MATCH(ROW(F101),회계코드!$H:$H,0),1),""))</f>
        <v/>
      </c>
      <c r="G101" s="251"/>
      <c r="H101" s="252" t="str">
        <f ca="1">IF(LEN($F101)&gt;0,IF(LEFT($F101,1)&lt;&gt;" ",SUMIFS(지출,관,$F101,회계장부!$A:$A,"&lt;"&amp;회계보고_시작일),SUMIFS(지출,항목,TRIM($F101),회계장부!$A:$A,"&lt;"&amp;회계보고_시작일)),"")</f>
        <v/>
      </c>
      <c r="I101" s="252" t="str">
        <f ca="1">IF(LEN($F101)&gt;0,IF(LEFT($F101,1)&lt;&gt;" ",SUMIFS(지출,관,$F101,회계장부!$A:$A,"&gt;="&amp;회계보고_시작일,회계장부!$A:$A,"&lt;="&amp;회계보고_종료일),SUMIFS(지출,항목,TRIM($F101),회계장부!$A:$A,"&gt;="&amp;회계보고_시작일,회계장부!$A:$A,"&lt;="&amp;회계보고_종료일)),"")</f>
        <v/>
      </c>
      <c r="J101" s="255" t="str">
        <f t="shared" ca="1" si="7"/>
        <v/>
      </c>
      <c r="O101" s="1">
        <f t="shared" ca="1" si="5"/>
        <v>0</v>
      </c>
    </row>
    <row r="102" spans="1:15" ht="17.25" thickBot="1">
      <c r="A102" s="234" t="str">
        <f ca="1">IFERROR(INDEX(회계코드!$C:$C,MATCH(ROW(A102),회계코드!$B:$B,0),1),IFERROR(INDEX(회계코드!$E:$E,MATCH(ROW(A102),회계코드!$D:$D,0),1),""))</f>
        <v/>
      </c>
      <c r="B102" s="245"/>
      <c r="C102" s="246" t="str">
        <f ca="1">IF(LEN($A102)&gt;0,IF(LEFT($A102,1)&lt;&gt;" ",SUMIFS(수입,관,$A102,회계장부!$A:$A,"&lt;"&amp;회계보고_시작일),SUMIFS(수입,항목,TRIM($A102),회계장부!$A:$A,"&lt;"&amp;회계보고_시작일)),"")</f>
        <v/>
      </c>
      <c r="D102" s="246" t="str">
        <f ca="1">IF(LEN($A102)&gt;0,IF(LEFT($A102,1)&lt;&gt;" ",SUMIFS(수입,관,$A102,회계장부!$A:$A,"&gt;="&amp;회계보고_시작일,회계장부!$A:$A,"&lt;="&amp;회계보고_종료일),SUMIFS(수입,항목,TRIM($A102),회계장부!$A:$A,"&gt;="&amp;회계보고_시작일,회계장부!$A:$A,"&lt;="&amp;회계보고_종료일)),"")</f>
        <v/>
      </c>
      <c r="E102" s="254" t="str">
        <f t="shared" ca="1" si="6"/>
        <v/>
      </c>
      <c r="F102" s="235" t="str">
        <f ca="1">IFERROR(INDEX(회계코드!$G:$G,MATCH(ROW(F102),회계코드!$F:$F,0),1),IFERROR(INDEX(회계코드!$I:$I,MATCH(ROW(F102),회계코드!$H:$H,0),1),""))</f>
        <v/>
      </c>
      <c r="G102" s="251"/>
      <c r="H102" s="252" t="str">
        <f ca="1">IF(LEN($F102)&gt;0,IF(LEFT($F102,1)&lt;&gt;" ",SUMIFS(지출,관,$F102,회계장부!$A:$A,"&lt;"&amp;회계보고_시작일),SUMIFS(지출,항목,TRIM($F102),회계장부!$A:$A,"&lt;"&amp;회계보고_시작일)),"")</f>
        <v/>
      </c>
      <c r="I102" s="252" t="str">
        <f ca="1">IF(LEN($F102)&gt;0,IF(LEFT($F102,1)&lt;&gt;" ",SUMIFS(지출,관,$F102,회계장부!$A:$A,"&gt;="&amp;회계보고_시작일,회계장부!$A:$A,"&lt;="&amp;회계보고_종료일),SUMIFS(지출,항목,TRIM($F102),회계장부!$A:$A,"&gt;="&amp;회계보고_시작일,회계장부!$A:$A,"&lt;="&amp;회계보고_종료일)),"")</f>
        <v/>
      </c>
      <c r="J102" s="255" t="str">
        <f t="shared" ca="1" si="7"/>
        <v/>
      </c>
      <c r="O102" s="1">
        <f t="shared" ca="1" si="5"/>
        <v>0</v>
      </c>
    </row>
    <row r="103" spans="1:15" ht="17.25" thickBot="1">
      <c r="A103" s="234" t="str">
        <f ca="1">IFERROR(INDEX(회계코드!$C:$C,MATCH(ROW(A103),회계코드!$B:$B,0),1),IFERROR(INDEX(회계코드!$E:$E,MATCH(ROW(A103),회계코드!$D:$D,0),1),""))</f>
        <v/>
      </c>
      <c r="B103" s="245"/>
      <c r="C103" s="246" t="str">
        <f ca="1">IF(LEN($A103)&gt;0,IF(LEFT($A103,1)&lt;&gt;" ",SUMIFS(수입,관,$A103,회계장부!$A:$A,"&lt;"&amp;회계보고_시작일),SUMIFS(수입,항목,TRIM($A103),회계장부!$A:$A,"&lt;"&amp;회계보고_시작일)),"")</f>
        <v/>
      </c>
      <c r="D103" s="246" t="str">
        <f ca="1">IF(LEN($A103)&gt;0,IF(LEFT($A103,1)&lt;&gt;" ",SUMIFS(수입,관,$A103,회계장부!$A:$A,"&gt;="&amp;회계보고_시작일,회계장부!$A:$A,"&lt;="&amp;회계보고_종료일),SUMIFS(수입,항목,TRIM($A103),회계장부!$A:$A,"&gt;="&amp;회계보고_시작일,회계장부!$A:$A,"&lt;="&amp;회계보고_종료일)),"")</f>
        <v/>
      </c>
      <c r="E103" s="254" t="str">
        <f t="shared" ca="1" si="6"/>
        <v/>
      </c>
      <c r="F103" s="235" t="str">
        <f ca="1">IFERROR(INDEX(회계코드!$G:$G,MATCH(ROW(F103),회계코드!$F:$F,0),1),IFERROR(INDEX(회계코드!$I:$I,MATCH(ROW(F103),회계코드!$H:$H,0),1),""))</f>
        <v/>
      </c>
      <c r="G103" s="251"/>
      <c r="H103" s="252" t="str">
        <f ca="1">IF(LEN($F103)&gt;0,IF(LEFT($F103,1)&lt;&gt;" ",SUMIFS(지출,관,$F103,회계장부!$A:$A,"&lt;"&amp;회계보고_시작일),SUMIFS(지출,항목,TRIM($F103),회계장부!$A:$A,"&lt;"&amp;회계보고_시작일)),"")</f>
        <v/>
      </c>
      <c r="I103" s="252" t="str">
        <f ca="1">IF(LEN($F103)&gt;0,IF(LEFT($F103,1)&lt;&gt;" ",SUMIFS(지출,관,$F103,회계장부!$A:$A,"&gt;="&amp;회계보고_시작일,회계장부!$A:$A,"&lt;="&amp;회계보고_종료일),SUMIFS(지출,항목,TRIM($F103),회계장부!$A:$A,"&gt;="&amp;회계보고_시작일,회계장부!$A:$A,"&lt;="&amp;회계보고_종료일)),"")</f>
        <v/>
      </c>
      <c r="J103" s="255" t="str">
        <f t="shared" ca="1" si="7"/>
        <v/>
      </c>
      <c r="O103" s="1">
        <f t="shared" ca="1" si="5"/>
        <v>0</v>
      </c>
    </row>
    <row r="104" spans="1:15" ht="17.25" thickBot="1">
      <c r="A104" s="234" t="str">
        <f ca="1">IFERROR(INDEX(회계코드!$C:$C,MATCH(ROW(A104),회계코드!$B:$B,0),1),IFERROR(INDEX(회계코드!$E:$E,MATCH(ROW(A104),회계코드!$D:$D,0),1),""))</f>
        <v/>
      </c>
      <c r="B104" s="245"/>
      <c r="C104" s="246" t="str">
        <f ca="1">IF(LEN($A104)&gt;0,IF(LEFT($A104,1)&lt;&gt;" ",SUMIFS(수입,관,$A104,회계장부!$A:$A,"&lt;"&amp;회계보고_시작일),SUMIFS(수입,항목,TRIM($A104),회계장부!$A:$A,"&lt;"&amp;회계보고_시작일)),"")</f>
        <v/>
      </c>
      <c r="D104" s="246" t="str">
        <f ca="1">IF(LEN($A104)&gt;0,IF(LEFT($A104,1)&lt;&gt;" ",SUMIFS(수입,관,$A104,회계장부!$A:$A,"&gt;="&amp;회계보고_시작일,회계장부!$A:$A,"&lt;="&amp;회계보고_종료일),SUMIFS(수입,항목,TRIM($A104),회계장부!$A:$A,"&gt;="&amp;회계보고_시작일,회계장부!$A:$A,"&lt;="&amp;회계보고_종료일)),"")</f>
        <v/>
      </c>
      <c r="E104" s="254" t="str">
        <f t="shared" ca="1" si="6"/>
        <v/>
      </c>
      <c r="F104" s="235" t="str">
        <f ca="1">IFERROR(INDEX(회계코드!$G:$G,MATCH(ROW(F104),회계코드!$F:$F,0),1),IFERROR(INDEX(회계코드!$I:$I,MATCH(ROW(F104),회계코드!$H:$H,0),1),""))</f>
        <v/>
      </c>
      <c r="G104" s="251"/>
      <c r="H104" s="252" t="str">
        <f ca="1">IF(LEN($F104)&gt;0,IF(LEFT($F104,1)&lt;&gt;" ",SUMIFS(지출,관,$F104,회계장부!$A:$A,"&lt;"&amp;회계보고_시작일),SUMIFS(지출,항목,TRIM($F104),회계장부!$A:$A,"&lt;"&amp;회계보고_시작일)),"")</f>
        <v/>
      </c>
      <c r="I104" s="252" t="str">
        <f ca="1">IF(LEN($F104)&gt;0,IF(LEFT($F104,1)&lt;&gt;" ",SUMIFS(지출,관,$F104,회계장부!$A:$A,"&gt;="&amp;회계보고_시작일,회계장부!$A:$A,"&lt;="&amp;회계보고_종료일),SUMIFS(지출,항목,TRIM($F104),회계장부!$A:$A,"&gt;="&amp;회계보고_시작일,회계장부!$A:$A,"&lt;="&amp;회계보고_종료일)),"")</f>
        <v/>
      </c>
      <c r="J104" s="255" t="str">
        <f t="shared" ca="1" si="7"/>
        <v/>
      </c>
      <c r="O104" s="1">
        <f t="shared" ca="1" si="5"/>
        <v>0</v>
      </c>
    </row>
    <row r="105" spans="1:15" ht="17.25" thickBot="1">
      <c r="A105" s="234" t="str">
        <f ca="1">IFERROR(INDEX(회계코드!$C:$C,MATCH(ROW(A105),회계코드!$B:$B,0),1),IFERROR(INDEX(회계코드!$E:$E,MATCH(ROW(A105),회계코드!$D:$D,0),1),""))</f>
        <v/>
      </c>
      <c r="B105" s="245"/>
      <c r="C105" s="246" t="str">
        <f ca="1">IF(LEN($A105)&gt;0,IF(LEFT($A105,1)&lt;&gt;" ",SUMIFS(수입,관,$A105,회계장부!$A:$A,"&lt;"&amp;회계보고_시작일),SUMIFS(수입,항목,TRIM($A105),회계장부!$A:$A,"&lt;"&amp;회계보고_시작일)),"")</f>
        <v/>
      </c>
      <c r="D105" s="246" t="str">
        <f ca="1">IF(LEN($A105)&gt;0,IF(LEFT($A105,1)&lt;&gt;" ",SUMIFS(수입,관,$A105,회계장부!$A:$A,"&gt;="&amp;회계보고_시작일,회계장부!$A:$A,"&lt;="&amp;회계보고_종료일),SUMIFS(수입,항목,TRIM($A105),회계장부!$A:$A,"&gt;="&amp;회계보고_시작일,회계장부!$A:$A,"&lt;="&amp;회계보고_종료일)),"")</f>
        <v/>
      </c>
      <c r="E105" s="254" t="str">
        <f t="shared" ca="1" si="6"/>
        <v/>
      </c>
      <c r="F105" s="235" t="str">
        <f ca="1">IFERROR(INDEX(회계코드!$G:$G,MATCH(ROW(F105),회계코드!$F:$F,0),1),IFERROR(INDEX(회계코드!$I:$I,MATCH(ROW(F105),회계코드!$H:$H,0),1),""))</f>
        <v/>
      </c>
      <c r="G105" s="251"/>
      <c r="H105" s="252" t="str">
        <f ca="1">IF(LEN($F105)&gt;0,IF(LEFT($F105,1)&lt;&gt;" ",SUMIFS(지출,관,$F105,회계장부!$A:$A,"&lt;"&amp;회계보고_시작일),SUMIFS(지출,항목,TRIM($F105),회계장부!$A:$A,"&lt;"&amp;회계보고_시작일)),"")</f>
        <v/>
      </c>
      <c r="I105" s="252" t="str">
        <f ca="1">IF(LEN($F105)&gt;0,IF(LEFT($F105,1)&lt;&gt;" ",SUMIFS(지출,관,$F105,회계장부!$A:$A,"&gt;="&amp;회계보고_시작일,회계장부!$A:$A,"&lt;="&amp;회계보고_종료일),SUMIFS(지출,항목,TRIM($F105),회계장부!$A:$A,"&gt;="&amp;회계보고_시작일,회계장부!$A:$A,"&lt;="&amp;회계보고_종료일)),"")</f>
        <v/>
      </c>
      <c r="J105" s="255" t="str">
        <f t="shared" ca="1" si="7"/>
        <v/>
      </c>
      <c r="O105" s="1">
        <f t="shared" ca="1" si="5"/>
        <v>0</v>
      </c>
    </row>
    <row r="106" spans="1:15" ht="17.25" thickBot="1">
      <c r="A106" s="234" t="str">
        <f ca="1">IFERROR(INDEX(회계코드!$C:$C,MATCH(ROW(A106),회계코드!$B:$B,0),1),IFERROR(INDEX(회계코드!$E:$E,MATCH(ROW(A106),회계코드!$D:$D,0),1),""))</f>
        <v/>
      </c>
      <c r="B106" s="245"/>
      <c r="C106" s="246" t="str">
        <f ca="1">IF(LEN($A106)&gt;0,IF(LEFT($A106,1)&lt;&gt;" ",SUMIFS(수입,관,$A106,회계장부!$A:$A,"&lt;"&amp;회계보고_시작일),SUMIFS(수입,항목,TRIM($A106),회계장부!$A:$A,"&lt;"&amp;회계보고_시작일)),"")</f>
        <v/>
      </c>
      <c r="D106" s="246" t="str">
        <f ca="1">IF(LEN($A106)&gt;0,IF(LEFT($A106,1)&lt;&gt;" ",SUMIFS(수입,관,$A106,회계장부!$A:$A,"&gt;="&amp;회계보고_시작일,회계장부!$A:$A,"&lt;="&amp;회계보고_종료일),SUMIFS(수입,항목,TRIM($A106),회계장부!$A:$A,"&gt;="&amp;회계보고_시작일,회계장부!$A:$A,"&lt;="&amp;회계보고_종료일)),"")</f>
        <v/>
      </c>
      <c r="E106" s="254" t="str">
        <f t="shared" ca="1" si="6"/>
        <v/>
      </c>
      <c r="F106" s="235" t="str">
        <f ca="1">IFERROR(INDEX(회계코드!$G:$G,MATCH(ROW(F106),회계코드!$F:$F,0),1),IFERROR(INDEX(회계코드!$I:$I,MATCH(ROW(F106),회계코드!$H:$H,0),1),""))</f>
        <v/>
      </c>
      <c r="G106" s="251"/>
      <c r="H106" s="252" t="str">
        <f ca="1">IF(LEN($F106)&gt;0,IF(LEFT($F106,1)&lt;&gt;" ",SUMIFS(지출,관,$F106,회계장부!$A:$A,"&lt;"&amp;회계보고_시작일),SUMIFS(지출,항목,TRIM($F106),회계장부!$A:$A,"&lt;"&amp;회계보고_시작일)),"")</f>
        <v/>
      </c>
      <c r="I106" s="252" t="str">
        <f ca="1">IF(LEN($F106)&gt;0,IF(LEFT($F106,1)&lt;&gt;" ",SUMIFS(지출,관,$F106,회계장부!$A:$A,"&gt;="&amp;회계보고_시작일,회계장부!$A:$A,"&lt;="&amp;회계보고_종료일),SUMIFS(지출,항목,TRIM($F106),회계장부!$A:$A,"&gt;="&amp;회계보고_시작일,회계장부!$A:$A,"&lt;="&amp;회계보고_종료일)),"")</f>
        <v/>
      </c>
      <c r="J106" s="255" t="str">
        <f t="shared" ca="1" si="7"/>
        <v/>
      </c>
      <c r="O106" s="1">
        <f t="shared" ca="1" si="5"/>
        <v>0</v>
      </c>
    </row>
    <row r="107" spans="1:15" ht="17.25" thickBot="1">
      <c r="A107" s="234" t="str">
        <f ca="1">IFERROR(INDEX(회계코드!$C:$C,MATCH(ROW(A107),회계코드!$B:$B,0),1),IFERROR(INDEX(회계코드!$E:$E,MATCH(ROW(A107),회계코드!$D:$D,0),1),""))</f>
        <v/>
      </c>
      <c r="B107" s="245"/>
      <c r="C107" s="246" t="str">
        <f ca="1">IF(LEN($A107)&gt;0,IF(LEFT($A107,1)&lt;&gt;" ",SUMIFS(수입,관,$A107,회계장부!$A:$A,"&lt;"&amp;회계보고_시작일),SUMIFS(수입,항목,TRIM($A107),회계장부!$A:$A,"&lt;"&amp;회계보고_시작일)),"")</f>
        <v/>
      </c>
      <c r="D107" s="246" t="str">
        <f ca="1">IF(LEN($A107)&gt;0,IF(LEFT($A107,1)&lt;&gt;" ",SUMIFS(수입,관,$A107,회계장부!$A:$A,"&gt;="&amp;회계보고_시작일,회계장부!$A:$A,"&lt;="&amp;회계보고_종료일),SUMIFS(수입,항목,TRIM($A107),회계장부!$A:$A,"&gt;="&amp;회계보고_시작일,회계장부!$A:$A,"&lt;="&amp;회계보고_종료일)),"")</f>
        <v/>
      </c>
      <c r="E107" s="254" t="str">
        <f t="shared" ca="1" si="6"/>
        <v/>
      </c>
      <c r="F107" s="235" t="str">
        <f ca="1">IFERROR(INDEX(회계코드!$G:$G,MATCH(ROW(F107),회계코드!$F:$F,0),1),IFERROR(INDEX(회계코드!$I:$I,MATCH(ROW(F107),회계코드!$H:$H,0),1),""))</f>
        <v/>
      </c>
      <c r="G107" s="251"/>
      <c r="H107" s="252" t="str">
        <f ca="1">IF(LEN($F107)&gt;0,IF(LEFT($F107,1)&lt;&gt;" ",SUMIFS(지출,관,$F107,회계장부!$A:$A,"&lt;"&amp;회계보고_시작일),SUMIFS(지출,항목,TRIM($F107),회계장부!$A:$A,"&lt;"&amp;회계보고_시작일)),"")</f>
        <v/>
      </c>
      <c r="I107" s="252" t="str">
        <f ca="1">IF(LEN($F107)&gt;0,IF(LEFT($F107,1)&lt;&gt;" ",SUMIFS(지출,관,$F107,회계장부!$A:$A,"&gt;="&amp;회계보고_시작일,회계장부!$A:$A,"&lt;="&amp;회계보고_종료일),SUMIFS(지출,항목,TRIM($F107),회계장부!$A:$A,"&gt;="&amp;회계보고_시작일,회계장부!$A:$A,"&lt;="&amp;회계보고_종료일)),"")</f>
        <v/>
      </c>
      <c r="J107" s="255" t="str">
        <f t="shared" ca="1" si="7"/>
        <v/>
      </c>
      <c r="O107" s="1">
        <f t="shared" ca="1" si="5"/>
        <v>0</v>
      </c>
    </row>
    <row r="108" spans="1:15" ht="17.25" thickBot="1">
      <c r="A108" s="234" t="str">
        <f ca="1">IFERROR(INDEX(회계코드!$C:$C,MATCH(ROW(A108),회계코드!$B:$B,0),1),IFERROR(INDEX(회계코드!$E:$E,MATCH(ROW(A108),회계코드!$D:$D,0),1),""))</f>
        <v/>
      </c>
      <c r="B108" s="245"/>
      <c r="C108" s="246" t="str">
        <f ca="1">IF(LEN($A108)&gt;0,IF(LEFT($A108,1)&lt;&gt;" ",SUMIFS(수입,관,$A108,회계장부!$A:$A,"&lt;"&amp;회계보고_시작일),SUMIFS(수입,항목,TRIM($A108),회계장부!$A:$A,"&lt;"&amp;회계보고_시작일)),"")</f>
        <v/>
      </c>
      <c r="D108" s="246" t="str">
        <f ca="1">IF(LEN($A108)&gt;0,IF(LEFT($A108,1)&lt;&gt;" ",SUMIFS(수입,관,$A108,회계장부!$A:$A,"&gt;="&amp;회계보고_시작일,회계장부!$A:$A,"&lt;="&amp;회계보고_종료일),SUMIFS(수입,항목,TRIM($A108),회계장부!$A:$A,"&gt;="&amp;회계보고_시작일,회계장부!$A:$A,"&lt;="&amp;회계보고_종료일)),"")</f>
        <v/>
      </c>
      <c r="E108" s="254" t="str">
        <f t="shared" ca="1" si="6"/>
        <v/>
      </c>
      <c r="F108" s="235" t="str">
        <f ca="1">IFERROR(INDEX(회계코드!$G:$G,MATCH(ROW(F108),회계코드!$F:$F,0),1),IFERROR(INDEX(회계코드!$I:$I,MATCH(ROW(F108),회계코드!$H:$H,0),1),""))</f>
        <v/>
      </c>
      <c r="G108" s="251"/>
      <c r="H108" s="252" t="str">
        <f ca="1">IF(LEN($F108)&gt;0,IF(LEFT($F108,1)&lt;&gt;" ",SUMIFS(지출,관,$F108,회계장부!$A:$A,"&lt;"&amp;회계보고_시작일),SUMIFS(지출,항목,TRIM($F108),회계장부!$A:$A,"&lt;"&amp;회계보고_시작일)),"")</f>
        <v/>
      </c>
      <c r="I108" s="252" t="str">
        <f ca="1">IF(LEN($F108)&gt;0,IF(LEFT($F108,1)&lt;&gt;" ",SUMIFS(지출,관,$F108,회계장부!$A:$A,"&gt;="&amp;회계보고_시작일,회계장부!$A:$A,"&lt;="&amp;회계보고_종료일),SUMIFS(지출,항목,TRIM($F108),회계장부!$A:$A,"&gt;="&amp;회계보고_시작일,회계장부!$A:$A,"&lt;="&amp;회계보고_종료일)),"")</f>
        <v/>
      </c>
      <c r="J108" s="255" t="str">
        <f t="shared" ca="1" si="7"/>
        <v/>
      </c>
      <c r="O108" s="1">
        <f t="shared" ca="1" si="5"/>
        <v>0</v>
      </c>
    </row>
    <row r="109" spans="1:15" ht="17.25" thickBot="1">
      <c r="A109" s="234" t="str">
        <f ca="1">IFERROR(INDEX(회계코드!$C:$C,MATCH(ROW(A109),회계코드!$B:$B,0),1),IFERROR(INDEX(회계코드!$E:$E,MATCH(ROW(A109),회계코드!$D:$D,0),1),""))</f>
        <v/>
      </c>
      <c r="B109" s="245"/>
      <c r="C109" s="246" t="str">
        <f ca="1">IF(LEN($A109)&gt;0,IF(LEFT($A109,1)&lt;&gt;" ",SUMIFS(수입,관,$A109,회계장부!$A:$A,"&lt;"&amp;회계보고_시작일),SUMIFS(수입,항목,TRIM($A109),회계장부!$A:$A,"&lt;"&amp;회계보고_시작일)),"")</f>
        <v/>
      </c>
      <c r="D109" s="246" t="str">
        <f ca="1">IF(LEN($A109)&gt;0,IF(LEFT($A109,1)&lt;&gt;" ",SUMIFS(수입,관,$A109,회계장부!$A:$A,"&gt;="&amp;회계보고_시작일,회계장부!$A:$A,"&lt;="&amp;회계보고_종료일),SUMIFS(수입,항목,TRIM($A109),회계장부!$A:$A,"&gt;="&amp;회계보고_시작일,회계장부!$A:$A,"&lt;="&amp;회계보고_종료일)),"")</f>
        <v/>
      </c>
      <c r="E109" s="254" t="str">
        <f t="shared" ca="1" si="6"/>
        <v/>
      </c>
      <c r="F109" s="235" t="str">
        <f ca="1">IFERROR(INDEX(회계코드!$G:$G,MATCH(ROW(F109),회계코드!$F:$F,0),1),IFERROR(INDEX(회계코드!$I:$I,MATCH(ROW(F109),회계코드!$H:$H,0),1),""))</f>
        <v/>
      </c>
      <c r="G109" s="251"/>
      <c r="H109" s="252" t="str">
        <f ca="1">IF(LEN($F109)&gt;0,IF(LEFT($F109,1)&lt;&gt;" ",SUMIFS(지출,관,$F109,회계장부!$A:$A,"&lt;"&amp;회계보고_시작일),SUMIFS(지출,항목,TRIM($F109),회계장부!$A:$A,"&lt;"&amp;회계보고_시작일)),"")</f>
        <v/>
      </c>
      <c r="I109" s="252" t="str">
        <f ca="1">IF(LEN($F109)&gt;0,IF(LEFT($F109,1)&lt;&gt;" ",SUMIFS(지출,관,$F109,회계장부!$A:$A,"&gt;="&amp;회계보고_시작일,회계장부!$A:$A,"&lt;="&amp;회계보고_종료일),SUMIFS(지출,항목,TRIM($F109),회계장부!$A:$A,"&gt;="&amp;회계보고_시작일,회계장부!$A:$A,"&lt;="&amp;회계보고_종료일)),"")</f>
        <v/>
      </c>
      <c r="J109" s="255" t="str">
        <f t="shared" ca="1" si="7"/>
        <v/>
      </c>
      <c r="O109" s="1">
        <f t="shared" ca="1" si="5"/>
        <v>0</v>
      </c>
    </row>
    <row r="110" spans="1:15" ht="17.25" thickBot="1">
      <c r="A110" s="234" t="str">
        <f ca="1">IFERROR(INDEX(회계코드!$C:$C,MATCH(ROW(A110),회계코드!$B:$B,0),1),IFERROR(INDEX(회계코드!$E:$E,MATCH(ROW(A110),회계코드!$D:$D,0),1),""))</f>
        <v/>
      </c>
      <c r="B110" s="245"/>
      <c r="C110" s="246" t="str">
        <f ca="1">IF(LEN($A110)&gt;0,IF(LEFT($A110,1)&lt;&gt;" ",SUMIFS(수입,관,$A110,회계장부!$A:$A,"&lt;"&amp;회계보고_시작일),SUMIFS(수입,항목,TRIM($A110),회계장부!$A:$A,"&lt;"&amp;회계보고_시작일)),"")</f>
        <v/>
      </c>
      <c r="D110" s="246" t="str">
        <f ca="1">IF(LEN($A110)&gt;0,IF(LEFT($A110,1)&lt;&gt;" ",SUMIFS(수입,관,$A110,회계장부!$A:$A,"&gt;="&amp;회계보고_시작일,회계장부!$A:$A,"&lt;="&amp;회계보고_종료일),SUMIFS(수입,항목,TRIM($A110),회계장부!$A:$A,"&gt;="&amp;회계보고_시작일,회계장부!$A:$A,"&lt;="&amp;회계보고_종료일)),"")</f>
        <v/>
      </c>
      <c r="E110" s="254" t="str">
        <f t="shared" ca="1" si="6"/>
        <v/>
      </c>
      <c r="F110" s="235" t="str">
        <f ca="1">IFERROR(INDEX(회계코드!$G:$G,MATCH(ROW(F110),회계코드!$F:$F,0),1),IFERROR(INDEX(회계코드!$I:$I,MATCH(ROW(F110),회계코드!$H:$H,0),1),""))</f>
        <v/>
      </c>
      <c r="G110" s="251"/>
      <c r="H110" s="252" t="str">
        <f ca="1">IF(LEN($F110)&gt;0,IF(LEFT($F110,1)&lt;&gt;" ",SUMIFS(지출,관,$F110,회계장부!$A:$A,"&lt;"&amp;회계보고_시작일),SUMIFS(지출,항목,TRIM($F110),회계장부!$A:$A,"&lt;"&amp;회계보고_시작일)),"")</f>
        <v/>
      </c>
      <c r="I110" s="252" t="str">
        <f ca="1">IF(LEN($F110)&gt;0,IF(LEFT($F110,1)&lt;&gt;" ",SUMIFS(지출,관,$F110,회계장부!$A:$A,"&gt;="&amp;회계보고_시작일,회계장부!$A:$A,"&lt;="&amp;회계보고_종료일),SUMIFS(지출,항목,TRIM($F110),회계장부!$A:$A,"&gt;="&amp;회계보고_시작일,회계장부!$A:$A,"&lt;="&amp;회계보고_종료일)),"")</f>
        <v/>
      </c>
      <c r="J110" s="255" t="str">
        <f t="shared" ca="1" si="7"/>
        <v/>
      </c>
      <c r="O110" s="1">
        <f t="shared" ca="1" si="5"/>
        <v>0</v>
      </c>
    </row>
    <row r="111" spans="1:15" ht="17.25" thickBot="1">
      <c r="A111" s="234" t="str">
        <f ca="1">IFERROR(INDEX(회계코드!$C:$C,MATCH(ROW(A111),회계코드!$B:$B,0),1),IFERROR(INDEX(회계코드!$E:$E,MATCH(ROW(A111),회계코드!$D:$D,0),1),""))</f>
        <v/>
      </c>
      <c r="B111" s="245"/>
      <c r="C111" s="246" t="str">
        <f ca="1">IF(LEN($A111)&gt;0,IF(LEFT($A111,1)&lt;&gt;" ",SUMIFS(수입,관,$A111,회계장부!$A:$A,"&lt;"&amp;회계보고_시작일),SUMIFS(수입,항목,TRIM($A111),회계장부!$A:$A,"&lt;"&amp;회계보고_시작일)),"")</f>
        <v/>
      </c>
      <c r="D111" s="246" t="str">
        <f ca="1">IF(LEN($A111)&gt;0,IF(LEFT($A111,1)&lt;&gt;" ",SUMIFS(수입,관,$A111,회계장부!$A:$A,"&gt;="&amp;회계보고_시작일,회계장부!$A:$A,"&lt;="&amp;회계보고_종료일),SUMIFS(수입,항목,TRIM($A111),회계장부!$A:$A,"&gt;="&amp;회계보고_시작일,회계장부!$A:$A,"&lt;="&amp;회계보고_종료일)),"")</f>
        <v/>
      </c>
      <c r="E111" s="254" t="str">
        <f t="shared" ca="1" si="6"/>
        <v/>
      </c>
      <c r="F111" s="235" t="str">
        <f ca="1">IFERROR(INDEX(회계코드!$G:$G,MATCH(ROW(F111),회계코드!$F:$F,0),1),IFERROR(INDEX(회계코드!$I:$I,MATCH(ROW(F111),회계코드!$H:$H,0),1),""))</f>
        <v/>
      </c>
      <c r="G111" s="251"/>
      <c r="H111" s="252" t="str">
        <f ca="1">IF(LEN($F111)&gt;0,IF(LEFT($F111,1)&lt;&gt;" ",SUMIFS(지출,관,$F111,회계장부!$A:$A,"&lt;"&amp;회계보고_시작일),SUMIFS(지출,항목,TRIM($F111),회계장부!$A:$A,"&lt;"&amp;회계보고_시작일)),"")</f>
        <v/>
      </c>
      <c r="I111" s="252" t="str">
        <f ca="1">IF(LEN($F111)&gt;0,IF(LEFT($F111,1)&lt;&gt;" ",SUMIFS(지출,관,$F111,회계장부!$A:$A,"&gt;="&amp;회계보고_시작일,회계장부!$A:$A,"&lt;="&amp;회계보고_종료일),SUMIFS(지출,항목,TRIM($F111),회계장부!$A:$A,"&gt;="&amp;회계보고_시작일,회계장부!$A:$A,"&lt;="&amp;회계보고_종료일)),"")</f>
        <v/>
      </c>
      <c r="J111" s="255" t="str">
        <f t="shared" ca="1" si="7"/>
        <v/>
      </c>
      <c r="O111" s="1">
        <f t="shared" ca="1" si="5"/>
        <v>0</v>
      </c>
    </row>
    <row r="112" spans="1:15" ht="17.25" thickBot="1">
      <c r="A112" s="234" t="str">
        <f ca="1">IFERROR(INDEX(회계코드!$C:$C,MATCH(ROW(A112),회계코드!$B:$B,0),1),IFERROR(INDEX(회계코드!$E:$E,MATCH(ROW(A112),회계코드!$D:$D,0),1),""))</f>
        <v/>
      </c>
      <c r="B112" s="245"/>
      <c r="C112" s="246" t="str">
        <f ca="1">IF(LEN($A112)&gt;0,IF(LEFT($A112,1)&lt;&gt;" ",SUMIFS(수입,관,$A112,회계장부!$A:$A,"&lt;"&amp;회계보고_시작일),SUMIFS(수입,항목,TRIM($A112),회계장부!$A:$A,"&lt;"&amp;회계보고_시작일)),"")</f>
        <v/>
      </c>
      <c r="D112" s="246" t="str">
        <f ca="1">IF(LEN($A112)&gt;0,IF(LEFT($A112,1)&lt;&gt;" ",SUMIFS(수입,관,$A112,회계장부!$A:$A,"&gt;="&amp;회계보고_시작일,회계장부!$A:$A,"&lt;="&amp;회계보고_종료일),SUMIFS(수입,항목,TRIM($A112),회계장부!$A:$A,"&gt;="&amp;회계보고_시작일,회계장부!$A:$A,"&lt;="&amp;회계보고_종료일)),"")</f>
        <v/>
      </c>
      <c r="E112" s="254" t="str">
        <f t="shared" ca="1" si="6"/>
        <v/>
      </c>
      <c r="F112" s="235" t="str">
        <f ca="1">IFERROR(INDEX(회계코드!$G:$G,MATCH(ROW(F112),회계코드!$F:$F,0),1),IFERROR(INDEX(회계코드!$I:$I,MATCH(ROW(F112),회계코드!$H:$H,0),1),""))</f>
        <v/>
      </c>
      <c r="G112" s="251"/>
      <c r="H112" s="252" t="str">
        <f ca="1">IF(LEN($F112)&gt;0,IF(LEFT($F112,1)&lt;&gt;" ",SUMIFS(지출,관,$F112,회계장부!$A:$A,"&lt;"&amp;회계보고_시작일),SUMIFS(지출,항목,TRIM($F112),회계장부!$A:$A,"&lt;"&amp;회계보고_시작일)),"")</f>
        <v/>
      </c>
      <c r="I112" s="252" t="str">
        <f ca="1">IF(LEN($F112)&gt;0,IF(LEFT($F112,1)&lt;&gt;" ",SUMIFS(지출,관,$F112,회계장부!$A:$A,"&gt;="&amp;회계보고_시작일,회계장부!$A:$A,"&lt;="&amp;회계보고_종료일),SUMIFS(지출,항목,TRIM($F112),회계장부!$A:$A,"&gt;="&amp;회계보고_시작일,회계장부!$A:$A,"&lt;="&amp;회계보고_종료일)),"")</f>
        <v/>
      </c>
      <c r="J112" s="255" t="str">
        <f t="shared" ca="1" si="7"/>
        <v/>
      </c>
      <c r="O112" s="1">
        <f t="shared" ca="1" si="5"/>
        <v>0</v>
      </c>
    </row>
    <row r="113" spans="1:15" ht="17.25" thickBot="1">
      <c r="A113" s="234" t="str">
        <f ca="1">IFERROR(INDEX(회계코드!$C:$C,MATCH(ROW(A113),회계코드!$B:$B,0),1),IFERROR(INDEX(회계코드!$E:$E,MATCH(ROW(A113),회계코드!$D:$D,0),1),""))</f>
        <v/>
      </c>
      <c r="B113" s="245"/>
      <c r="C113" s="246" t="str">
        <f ca="1">IF(LEN($A113)&gt;0,IF(LEFT($A113,1)&lt;&gt;" ",SUMIFS(수입,관,$A113,회계장부!$A:$A,"&lt;"&amp;회계보고_시작일),SUMIFS(수입,항목,TRIM($A113),회계장부!$A:$A,"&lt;"&amp;회계보고_시작일)),"")</f>
        <v/>
      </c>
      <c r="D113" s="246" t="str">
        <f ca="1">IF(LEN($A113)&gt;0,IF(LEFT($A113,1)&lt;&gt;" ",SUMIFS(수입,관,$A113,회계장부!$A:$A,"&gt;="&amp;회계보고_시작일,회계장부!$A:$A,"&lt;="&amp;회계보고_종료일),SUMIFS(수입,항목,TRIM($A113),회계장부!$A:$A,"&gt;="&amp;회계보고_시작일,회계장부!$A:$A,"&lt;="&amp;회계보고_종료일)),"")</f>
        <v/>
      </c>
      <c r="E113" s="254" t="str">
        <f t="shared" ca="1" si="6"/>
        <v/>
      </c>
      <c r="F113" s="235" t="str">
        <f ca="1">IFERROR(INDEX(회계코드!$G:$G,MATCH(ROW(F113),회계코드!$F:$F,0),1),IFERROR(INDEX(회계코드!$I:$I,MATCH(ROW(F113),회계코드!$H:$H,0),1),""))</f>
        <v/>
      </c>
      <c r="G113" s="251"/>
      <c r="H113" s="252" t="str">
        <f ca="1">IF(LEN($F113)&gt;0,IF(LEFT($F113,1)&lt;&gt;" ",SUMIFS(지출,관,$F113,회계장부!$A:$A,"&lt;"&amp;회계보고_시작일),SUMIFS(지출,항목,TRIM($F113),회계장부!$A:$A,"&lt;"&amp;회계보고_시작일)),"")</f>
        <v/>
      </c>
      <c r="I113" s="252" t="str">
        <f ca="1">IF(LEN($F113)&gt;0,IF(LEFT($F113,1)&lt;&gt;" ",SUMIFS(지출,관,$F113,회계장부!$A:$A,"&gt;="&amp;회계보고_시작일,회계장부!$A:$A,"&lt;="&amp;회계보고_종료일),SUMIFS(지출,항목,TRIM($F113),회계장부!$A:$A,"&gt;="&amp;회계보고_시작일,회계장부!$A:$A,"&lt;="&amp;회계보고_종료일)),"")</f>
        <v/>
      </c>
      <c r="J113" s="255" t="str">
        <f t="shared" ca="1" si="7"/>
        <v/>
      </c>
      <c r="O113" s="1">
        <f t="shared" ca="1" si="5"/>
        <v>0</v>
      </c>
    </row>
    <row r="114" spans="1:15" ht="17.25" thickBot="1">
      <c r="A114" s="234" t="str">
        <f ca="1">IFERROR(INDEX(회계코드!$C:$C,MATCH(ROW(A114),회계코드!$B:$B,0),1),IFERROR(INDEX(회계코드!$E:$E,MATCH(ROW(A114),회계코드!$D:$D,0),1),""))</f>
        <v/>
      </c>
      <c r="B114" s="245"/>
      <c r="C114" s="246" t="str">
        <f ca="1">IF(LEN($A114)&gt;0,IF(LEFT($A114,1)&lt;&gt;" ",SUMIFS(수입,관,$A114,회계장부!$A:$A,"&lt;"&amp;회계보고_시작일),SUMIFS(수입,항목,TRIM($A114),회계장부!$A:$A,"&lt;"&amp;회계보고_시작일)),"")</f>
        <v/>
      </c>
      <c r="D114" s="246" t="str">
        <f ca="1">IF(LEN($A114)&gt;0,IF(LEFT($A114,1)&lt;&gt;" ",SUMIFS(수입,관,$A114,회계장부!$A:$A,"&gt;="&amp;회계보고_시작일,회계장부!$A:$A,"&lt;="&amp;회계보고_종료일),SUMIFS(수입,항목,TRIM($A114),회계장부!$A:$A,"&gt;="&amp;회계보고_시작일,회계장부!$A:$A,"&lt;="&amp;회계보고_종료일)),"")</f>
        <v/>
      </c>
      <c r="E114" s="254" t="str">
        <f t="shared" ca="1" si="6"/>
        <v/>
      </c>
      <c r="F114" s="235" t="str">
        <f ca="1">IFERROR(INDEX(회계코드!$G:$G,MATCH(ROW(F114),회계코드!$F:$F,0),1),IFERROR(INDEX(회계코드!$I:$I,MATCH(ROW(F114),회계코드!$H:$H,0),1),""))</f>
        <v/>
      </c>
      <c r="G114" s="251"/>
      <c r="H114" s="252" t="str">
        <f ca="1">IF(LEN($F114)&gt;0,IF(LEFT($F114,1)&lt;&gt;" ",SUMIFS(지출,관,$F114,회계장부!$A:$A,"&lt;"&amp;회계보고_시작일),SUMIFS(지출,항목,TRIM($F114),회계장부!$A:$A,"&lt;"&amp;회계보고_시작일)),"")</f>
        <v/>
      </c>
      <c r="I114" s="252" t="str">
        <f ca="1">IF(LEN($F114)&gt;0,IF(LEFT($F114,1)&lt;&gt;" ",SUMIFS(지출,관,$F114,회계장부!$A:$A,"&gt;="&amp;회계보고_시작일,회계장부!$A:$A,"&lt;="&amp;회계보고_종료일),SUMIFS(지출,항목,TRIM($F114),회계장부!$A:$A,"&gt;="&amp;회계보고_시작일,회계장부!$A:$A,"&lt;="&amp;회계보고_종료일)),"")</f>
        <v/>
      </c>
      <c r="J114" s="255" t="str">
        <f t="shared" ca="1" si="7"/>
        <v/>
      </c>
      <c r="O114" s="1">
        <f t="shared" ca="1" si="5"/>
        <v>0</v>
      </c>
    </row>
    <row r="115" spans="1:15" ht="17.25" thickBot="1">
      <c r="A115" s="234" t="str">
        <f ca="1">IFERROR(INDEX(회계코드!$C:$C,MATCH(ROW(A115),회계코드!$B:$B,0),1),IFERROR(INDEX(회계코드!$E:$E,MATCH(ROW(A115),회계코드!$D:$D,0),1),""))</f>
        <v/>
      </c>
      <c r="B115" s="245"/>
      <c r="C115" s="246" t="str">
        <f ca="1">IF(LEN($A115)&gt;0,IF(LEFT($A115,1)&lt;&gt;" ",SUMIFS(수입,관,$A115,회계장부!$A:$A,"&lt;"&amp;회계보고_시작일),SUMIFS(수입,항목,TRIM($A115),회계장부!$A:$A,"&lt;"&amp;회계보고_시작일)),"")</f>
        <v/>
      </c>
      <c r="D115" s="246" t="str">
        <f ca="1">IF(LEN($A115)&gt;0,IF(LEFT($A115,1)&lt;&gt;" ",SUMIFS(수입,관,$A115,회계장부!$A:$A,"&gt;="&amp;회계보고_시작일,회계장부!$A:$A,"&lt;="&amp;회계보고_종료일),SUMIFS(수입,항목,TRIM($A115),회계장부!$A:$A,"&gt;="&amp;회계보고_시작일,회계장부!$A:$A,"&lt;="&amp;회계보고_종료일)),"")</f>
        <v/>
      </c>
      <c r="E115" s="254" t="str">
        <f t="shared" ca="1" si="6"/>
        <v/>
      </c>
      <c r="F115" s="235" t="str">
        <f ca="1">IFERROR(INDEX(회계코드!$G:$G,MATCH(ROW(F115),회계코드!$F:$F,0),1),IFERROR(INDEX(회계코드!$I:$I,MATCH(ROW(F115),회계코드!$H:$H,0),1),""))</f>
        <v/>
      </c>
      <c r="G115" s="251"/>
      <c r="H115" s="252" t="str">
        <f ca="1">IF(LEN($F115)&gt;0,IF(LEFT($F115,1)&lt;&gt;" ",SUMIFS(지출,관,$F115,회계장부!$A:$A,"&lt;"&amp;회계보고_시작일),SUMIFS(지출,항목,TRIM($F115),회계장부!$A:$A,"&lt;"&amp;회계보고_시작일)),"")</f>
        <v/>
      </c>
      <c r="I115" s="252" t="str">
        <f ca="1">IF(LEN($F115)&gt;0,IF(LEFT($F115,1)&lt;&gt;" ",SUMIFS(지출,관,$F115,회계장부!$A:$A,"&gt;="&amp;회계보고_시작일,회계장부!$A:$A,"&lt;="&amp;회계보고_종료일),SUMIFS(지출,항목,TRIM($F115),회계장부!$A:$A,"&gt;="&amp;회계보고_시작일,회계장부!$A:$A,"&lt;="&amp;회계보고_종료일)),"")</f>
        <v/>
      </c>
      <c r="J115" s="255" t="str">
        <f t="shared" ca="1" si="7"/>
        <v/>
      </c>
      <c r="O115" s="1">
        <f t="shared" ca="1" si="5"/>
        <v>0</v>
      </c>
    </row>
    <row r="116" spans="1:15" ht="17.25" thickBot="1">
      <c r="A116" s="234" t="str">
        <f ca="1">IFERROR(INDEX(회계코드!$C:$C,MATCH(ROW(A116),회계코드!$B:$B,0),1),IFERROR(INDEX(회계코드!$E:$E,MATCH(ROW(A116),회계코드!$D:$D,0),1),""))</f>
        <v/>
      </c>
      <c r="B116" s="245"/>
      <c r="C116" s="246" t="str">
        <f ca="1">IF(LEN($A116)&gt;0,IF(LEFT($A116,1)&lt;&gt;" ",SUMIFS(수입,관,$A116,회계장부!$A:$A,"&lt;"&amp;회계보고_시작일),SUMIFS(수입,항목,TRIM($A116),회계장부!$A:$A,"&lt;"&amp;회계보고_시작일)),"")</f>
        <v/>
      </c>
      <c r="D116" s="246" t="str">
        <f ca="1">IF(LEN($A116)&gt;0,IF(LEFT($A116,1)&lt;&gt;" ",SUMIFS(수입,관,$A116,회계장부!$A:$A,"&gt;="&amp;회계보고_시작일,회계장부!$A:$A,"&lt;="&amp;회계보고_종료일),SUMIFS(수입,항목,TRIM($A116),회계장부!$A:$A,"&gt;="&amp;회계보고_시작일,회계장부!$A:$A,"&lt;="&amp;회계보고_종료일)),"")</f>
        <v/>
      </c>
      <c r="E116" s="254" t="str">
        <f t="shared" ca="1" si="6"/>
        <v/>
      </c>
      <c r="F116" s="235" t="str">
        <f ca="1">IFERROR(INDEX(회계코드!$G:$G,MATCH(ROW(F116),회계코드!$F:$F,0),1),IFERROR(INDEX(회계코드!$I:$I,MATCH(ROW(F116),회계코드!$H:$H,0),1),""))</f>
        <v/>
      </c>
      <c r="G116" s="251"/>
      <c r="H116" s="252" t="str">
        <f ca="1">IF(LEN($F116)&gt;0,IF(LEFT($F116,1)&lt;&gt;" ",SUMIFS(지출,관,$F116,회계장부!$A:$A,"&lt;"&amp;회계보고_시작일),SUMIFS(지출,항목,TRIM($F116),회계장부!$A:$A,"&lt;"&amp;회계보고_시작일)),"")</f>
        <v/>
      </c>
      <c r="I116" s="252" t="str">
        <f ca="1">IF(LEN($F116)&gt;0,IF(LEFT($F116,1)&lt;&gt;" ",SUMIFS(지출,관,$F116,회계장부!$A:$A,"&gt;="&amp;회계보고_시작일,회계장부!$A:$A,"&lt;="&amp;회계보고_종료일),SUMIFS(지출,항목,TRIM($F116),회계장부!$A:$A,"&gt;="&amp;회계보고_시작일,회계장부!$A:$A,"&lt;="&amp;회계보고_종료일)),"")</f>
        <v/>
      </c>
      <c r="J116" s="255" t="str">
        <f t="shared" ca="1" si="7"/>
        <v/>
      </c>
      <c r="O116" s="1">
        <f t="shared" ca="1" si="5"/>
        <v>0</v>
      </c>
    </row>
    <row r="117" spans="1:15" ht="17.25" thickBot="1">
      <c r="A117" s="234" t="str">
        <f ca="1">IFERROR(INDEX(회계코드!$C:$C,MATCH(ROW(A117),회계코드!$B:$B,0),1),IFERROR(INDEX(회계코드!$E:$E,MATCH(ROW(A117),회계코드!$D:$D,0),1),""))</f>
        <v/>
      </c>
      <c r="B117" s="245"/>
      <c r="C117" s="246" t="str">
        <f ca="1">IF(LEN($A117)&gt;0,IF(LEFT($A117,1)&lt;&gt;" ",SUMIFS(수입,관,$A117,회계장부!$A:$A,"&lt;"&amp;회계보고_시작일),SUMIFS(수입,항목,TRIM($A117),회계장부!$A:$A,"&lt;"&amp;회계보고_시작일)),"")</f>
        <v/>
      </c>
      <c r="D117" s="246" t="str">
        <f ca="1">IF(LEN($A117)&gt;0,IF(LEFT($A117,1)&lt;&gt;" ",SUMIFS(수입,관,$A117,회계장부!$A:$A,"&gt;="&amp;회계보고_시작일,회계장부!$A:$A,"&lt;="&amp;회계보고_종료일),SUMIFS(수입,항목,TRIM($A117),회계장부!$A:$A,"&gt;="&amp;회계보고_시작일,회계장부!$A:$A,"&lt;="&amp;회계보고_종료일)),"")</f>
        <v/>
      </c>
      <c r="E117" s="254" t="str">
        <f t="shared" ca="1" si="6"/>
        <v/>
      </c>
      <c r="F117" s="235" t="str">
        <f ca="1">IFERROR(INDEX(회계코드!$G:$G,MATCH(ROW(F117),회계코드!$F:$F,0),1),IFERROR(INDEX(회계코드!$I:$I,MATCH(ROW(F117),회계코드!$H:$H,0),1),""))</f>
        <v/>
      </c>
      <c r="G117" s="251"/>
      <c r="H117" s="252" t="str">
        <f ca="1">IF(LEN($F117)&gt;0,IF(LEFT($F117,1)&lt;&gt;" ",SUMIFS(지출,관,$F117,회계장부!$A:$A,"&lt;"&amp;회계보고_시작일),SUMIFS(지출,항목,TRIM($F117),회계장부!$A:$A,"&lt;"&amp;회계보고_시작일)),"")</f>
        <v/>
      </c>
      <c r="I117" s="252" t="str">
        <f ca="1">IF(LEN($F117)&gt;0,IF(LEFT($F117,1)&lt;&gt;" ",SUMIFS(지출,관,$F117,회계장부!$A:$A,"&gt;="&amp;회계보고_시작일,회계장부!$A:$A,"&lt;="&amp;회계보고_종료일),SUMIFS(지출,항목,TRIM($F117),회계장부!$A:$A,"&gt;="&amp;회계보고_시작일,회계장부!$A:$A,"&lt;="&amp;회계보고_종료일)),"")</f>
        <v/>
      </c>
      <c r="J117" s="255" t="str">
        <f t="shared" ca="1" si="7"/>
        <v/>
      </c>
      <c r="O117" s="1">
        <f t="shared" ca="1" si="5"/>
        <v>0</v>
      </c>
    </row>
    <row r="118" spans="1:15" ht="17.25" thickBot="1">
      <c r="A118" s="234" t="str">
        <f ca="1">IFERROR(INDEX(회계코드!$C:$C,MATCH(ROW(A118),회계코드!$B:$B,0),1),IFERROR(INDEX(회계코드!$E:$E,MATCH(ROW(A118),회계코드!$D:$D,0),1),""))</f>
        <v/>
      </c>
      <c r="B118" s="245"/>
      <c r="C118" s="246" t="str">
        <f ca="1">IF(LEN($A118)&gt;0,IF(LEFT($A118,1)&lt;&gt;" ",SUMIFS(수입,관,$A118,회계장부!$A:$A,"&lt;"&amp;회계보고_시작일),SUMIFS(수입,항목,TRIM($A118),회계장부!$A:$A,"&lt;"&amp;회계보고_시작일)),"")</f>
        <v/>
      </c>
      <c r="D118" s="246" t="str">
        <f ca="1">IF(LEN($A118)&gt;0,IF(LEFT($A118,1)&lt;&gt;" ",SUMIFS(수입,관,$A118,회계장부!$A:$A,"&gt;="&amp;회계보고_시작일,회계장부!$A:$A,"&lt;="&amp;회계보고_종료일),SUMIFS(수입,항목,TRIM($A118),회계장부!$A:$A,"&gt;="&amp;회계보고_시작일,회계장부!$A:$A,"&lt;="&amp;회계보고_종료일)),"")</f>
        <v/>
      </c>
      <c r="E118" s="254" t="str">
        <f t="shared" ca="1" si="6"/>
        <v/>
      </c>
      <c r="F118" s="235" t="str">
        <f ca="1">IFERROR(INDEX(회계코드!$G:$G,MATCH(ROW(F118),회계코드!$F:$F,0),1),IFERROR(INDEX(회계코드!$I:$I,MATCH(ROW(F118),회계코드!$H:$H,0),1),""))</f>
        <v/>
      </c>
      <c r="G118" s="251"/>
      <c r="H118" s="252" t="str">
        <f ca="1">IF(LEN($F118)&gt;0,IF(LEFT($F118,1)&lt;&gt;" ",SUMIFS(지출,관,$F118,회계장부!$A:$A,"&lt;"&amp;회계보고_시작일),SUMIFS(지출,항목,TRIM($F118),회계장부!$A:$A,"&lt;"&amp;회계보고_시작일)),"")</f>
        <v/>
      </c>
      <c r="I118" s="252" t="str">
        <f ca="1">IF(LEN($F118)&gt;0,IF(LEFT($F118,1)&lt;&gt;" ",SUMIFS(지출,관,$F118,회계장부!$A:$A,"&gt;="&amp;회계보고_시작일,회계장부!$A:$A,"&lt;="&amp;회계보고_종료일),SUMIFS(지출,항목,TRIM($F118),회계장부!$A:$A,"&gt;="&amp;회계보고_시작일,회계장부!$A:$A,"&lt;="&amp;회계보고_종료일)),"")</f>
        <v/>
      </c>
      <c r="J118" s="255" t="str">
        <f t="shared" ca="1" si="7"/>
        <v/>
      </c>
      <c r="O118" s="1">
        <f t="shared" ca="1" si="5"/>
        <v>0</v>
      </c>
    </row>
    <row r="119" spans="1:15" ht="17.25" thickBot="1">
      <c r="A119" s="234" t="str">
        <f ca="1">IFERROR(INDEX(회계코드!$C:$C,MATCH(ROW(A119),회계코드!$B:$B,0),1),IFERROR(INDEX(회계코드!$E:$E,MATCH(ROW(A119),회계코드!$D:$D,0),1),""))</f>
        <v/>
      </c>
      <c r="B119" s="245"/>
      <c r="C119" s="246" t="str">
        <f ca="1">IF(LEN($A119)&gt;0,IF(LEFT($A119,1)&lt;&gt;" ",SUMIFS(수입,관,$A119,회계장부!$A:$A,"&lt;"&amp;회계보고_시작일),SUMIFS(수입,항목,TRIM($A119),회계장부!$A:$A,"&lt;"&amp;회계보고_시작일)),"")</f>
        <v/>
      </c>
      <c r="D119" s="246" t="str">
        <f ca="1">IF(LEN($A119)&gt;0,IF(LEFT($A119,1)&lt;&gt;" ",SUMIFS(수입,관,$A119,회계장부!$A:$A,"&gt;="&amp;회계보고_시작일,회계장부!$A:$A,"&lt;="&amp;회계보고_종료일),SUMIFS(수입,항목,TRIM($A119),회계장부!$A:$A,"&gt;="&amp;회계보고_시작일,회계장부!$A:$A,"&lt;="&amp;회계보고_종료일)),"")</f>
        <v/>
      </c>
      <c r="E119" s="254" t="str">
        <f t="shared" ca="1" si="6"/>
        <v/>
      </c>
      <c r="F119" s="235" t="str">
        <f ca="1">IFERROR(INDEX(회계코드!$G:$G,MATCH(ROW(F119),회계코드!$F:$F,0),1),IFERROR(INDEX(회계코드!$I:$I,MATCH(ROW(F119),회계코드!$H:$H,0),1),""))</f>
        <v/>
      </c>
      <c r="G119" s="251"/>
      <c r="H119" s="252" t="str">
        <f ca="1">IF(LEN($F119)&gt;0,IF(LEFT($F119,1)&lt;&gt;" ",SUMIFS(지출,관,$F119,회계장부!$A:$A,"&lt;"&amp;회계보고_시작일),SUMIFS(지출,항목,TRIM($F119),회계장부!$A:$A,"&lt;"&amp;회계보고_시작일)),"")</f>
        <v/>
      </c>
      <c r="I119" s="252" t="str">
        <f ca="1">IF(LEN($F119)&gt;0,IF(LEFT($F119,1)&lt;&gt;" ",SUMIFS(지출,관,$F119,회계장부!$A:$A,"&gt;="&amp;회계보고_시작일,회계장부!$A:$A,"&lt;="&amp;회계보고_종료일),SUMIFS(지출,항목,TRIM($F119),회계장부!$A:$A,"&gt;="&amp;회계보고_시작일,회계장부!$A:$A,"&lt;="&amp;회계보고_종료일)),"")</f>
        <v/>
      </c>
      <c r="J119" s="255" t="str">
        <f t="shared" ca="1" si="7"/>
        <v/>
      </c>
      <c r="O119" s="1">
        <f t="shared" ca="1" si="5"/>
        <v>0</v>
      </c>
    </row>
    <row r="120" spans="1:15" ht="17.25" thickBot="1">
      <c r="A120" s="234" t="str">
        <f ca="1">IFERROR(INDEX(회계코드!$C:$C,MATCH(ROW(A120),회계코드!$B:$B,0),1),IFERROR(INDEX(회계코드!$E:$E,MATCH(ROW(A120),회계코드!$D:$D,0),1),""))</f>
        <v/>
      </c>
      <c r="B120" s="245"/>
      <c r="C120" s="246" t="str">
        <f ca="1">IF(LEN($A120)&gt;0,IF(LEFT($A120,1)&lt;&gt;" ",SUMIFS(수입,관,$A120,회계장부!$A:$A,"&lt;"&amp;회계보고_시작일),SUMIFS(수입,항목,TRIM($A120),회계장부!$A:$A,"&lt;"&amp;회계보고_시작일)),"")</f>
        <v/>
      </c>
      <c r="D120" s="246" t="str">
        <f ca="1">IF(LEN($A120)&gt;0,IF(LEFT($A120,1)&lt;&gt;" ",SUMIFS(수입,관,$A120,회계장부!$A:$A,"&gt;="&amp;회계보고_시작일,회계장부!$A:$A,"&lt;="&amp;회계보고_종료일),SUMIFS(수입,항목,TRIM($A120),회계장부!$A:$A,"&gt;="&amp;회계보고_시작일,회계장부!$A:$A,"&lt;="&amp;회계보고_종료일)),"")</f>
        <v/>
      </c>
      <c r="E120" s="254" t="str">
        <f t="shared" ca="1" si="6"/>
        <v/>
      </c>
      <c r="F120" s="235" t="str">
        <f ca="1">IFERROR(INDEX(회계코드!$G:$G,MATCH(ROW(F120),회계코드!$F:$F,0),1),IFERROR(INDEX(회계코드!$I:$I,MATCH(ROW(F120),회계코드!$H:$H,0),1),""))</f>
        <v/>
      </c>
      <c r="G120" s="251"/>
      <c r="H120" s="252" t="str">
        <f ca="1">IF(LEN($F120)&gt;0,IF(LEFT($F120,1)&lt;&gt;" ",SUMIFS(지출,관,$F120,회계장부!$A:$A,"&lt;"&amp;회계보고_시작일),SUMIFS(지출,항목,TRIM($F120),회계장부!$A:$A,"&lt;"&amp;회계보고_시작일)),"")</f>
        <v/>
      </c>
      <c r="I120" s="252" t="str">
        <f ca="1">IF(LEN($F120)&gt;0,IF(LEFT($F120,1)&lt;&gt;" ",SUMIFS(지출,관,$F120,회계장부!$A:$A,"&gt;="&amp;회계보고_시작일,회계장부!$A:$A,"&lt;="&amp;회계보고_종료일),SUMIFS(지출,항목,TRIM($F120),회계장부!$A:$A,"&gt;="&amp;회계보고_시작일,회계장부!$A:$A,"&lt;="&amp;회계보고_종료일)),"")</f>
        <v/>
      </c>
      <c r="J120" s="255" t="str">
        <f t="shared" ca="1" si="7"/>
        <v/>
      </c>
      <c r="O120" s="1">
        <f t="shared" ca="1" si="5"/>
        <v>0</v>
      </c>
    </row>
    <row r="121" spans="1:15" ht="17.25" thickBot="1">
      <c r="A121" s="234" t="str">
        <f ca="1">IFERROR(INDEX(회계코드!$C:$C,MATCH(ROW(A121),회계코드!$B:$B,0),1),IFERROR(INDEX(회계코드!$E:$E,MATCH(ROW(A121),회계코드!$D:$D,0),1),""))</f>
        <v/>
      </c>
      <c r="B121" s="245"/>
      <c r="C121" s="246" t="str">
        <f ca="1">IF(LEN($A121)&gt;0,IF(LEFT($A121,1)&lt;&gt;" ",SUMIFS(수입,관,$A121,회계장부!$A:$A,"&lt;"&amp;회계보고_시작일),SUMIFS(수입,항목,TRIM($A121),회계장부!$A:$A,"&lt;"&amp;회계보고_시작일)),"")</f>
        <v/>
      </c>
      <c r="D121" s="246" t="str">
        <f ca="1">IF(LEN($A121)&gt;0,IF(LEFT($A121,1)&lt;&gt;" ",SUMIFS(수입,관,$A121,회계장부!$A:$A,"&gt;="&amp;회계보고_시작일,회계장부!$A:$A,"&lt;="&amp;회계보고_종료일),SUMIFS(수입,항목,TRIM($A121),회계장부!$A:$A,"&gt;="&amp;회계보고_시작일,회계장부!$A:$A,"&lt;="&amp;회계보고_종료일)),"")</f>
        <v/>
      </c>
      <c r="E121" s="254" t="str">
        <f t="shared" ca="1" si="6"/>
        <v/>
      </c>
      <c r="F121" s="235" t="str">
        <f ca="1">IFERROR(INDEX(회계코드!$G:$G,MATCH(ROW(F121),회계코드!$F:$F,0),1),IFERROR(INDEX(회계코드!$I:$I,MATCH(ROW(F121),회계코드!$H:$H,0),1),""))</f>
        <v/>
      </c>
      <c r="G121" s="251"/>
      <c r="H121" s="252" t="str">
        <f ca="1">IF(LEN($F121)&gt;0,IF(LEFT($F121,1)&lt;&gt;" ",SUMIFS(지출,관,$F121,회계장부!$A:$A,"&lt;"&amp;회계보고_시작일),SUMIFS(지출,항목,TRIM($F121),회계장부!$A:$A,"&lt;"&amp;회계보고_시작일)),"")</f>
        <v/>
      </c>
      <c r="I121" s="252" t="str">
        <f ca="1">IF(LEN($F121)&gt;0,IF(LEFT($F121,1)&lt;&gt;" ",SUMIFS(지출,관,$F121,회계장부!$A:$A,"&gt;="&amp;회계보고_시작일,회계장부!$A:$A,"&lt;="&amp;회계보고_종료일),SUMIFS(지출,항목,TRIM($F121),회계장부!$A:$A,"&gt;="&amp;회계보고_시작일,회계장부!$A:$A,"&lt;="&amp;회계보고_종료일)),"")</f>
        <v/>
      </c>
      <c r="J121" s="255" t="str">
        <f t="shared" ca="1" si="7"/>
        <v/>
      </c>
      <c r="O121" s="1">
        <f t="shared" ca="1" si="5"/>
        <v>0</v>
      </c>
    </row>
    <row r="122" spans="1:15" ht="17.25" thickBot="1">
      <c r="A122" s="234" t="str">
        <f ca="1">IFERROR(INDEX(회계코드!$C:$C,MATCH(ROW(A122),회계코드!$B:$B,0),1),IFERROR(INDEX(회계코드!$E:$E,MATCH(ROW(A122),회계코드!$D:$D,0),1),""))</f>
        <v/>
      </c>
      <c r="B122" s="245"/>
      <c r="C122" s="246" t="str">
        <f ca="1">IF(LEN($A122)&gt;0,IF(LEFT($A122,1)&lt;&gt;" ",SUMIFS(수입,관,$A122,회계장부!$A:$A,"&lt;"&amp;회계보고_시작일),SUMIFS(수입,항목,TRIM($A122),회계장부!$A:$A,"&lt;"&amp;회계보고_시작일)),"")</f>
        <v/>
      </c>
      <c r="D122" s="246" t="str">
        <f ca="1">IF(LEN($A122)&gt;0,IF(LEFT($A122,1)&lt;&gt;" ",SUMIFS(수입,관,$A122,회계장부!$A:$A,"&gt;="&amp;회계보고_시작일,회계장부!$A:$A,"&lt;="&amp;회계보고_종료일),SUMIFS(수입,항목,TRIM($A122),회계장부!$A:$A,"&gt;="&amp;회계보고_시작일,회계장부!$A:$A,"&lt;="&amp;회계보고_종료일)),"")</f>
        <v/>
      </c>
      <c r="E122" s="254" t="str">
        <f t="shared" ca="1" si="6"/>
        <v/>
      </c>
      <c r="F122" s="235" t="str">
        <f ca="1">IFERROR(INDEX(회계코드!$G:$G,MATCH(ROW(F122),회계코드!$F:$F,0),1),IFERROR(INDEX(회계코드!$I:$I,MATCH(ROW(F122),회계코드!$H:$H,0),1),""))</f>
        <v/>
      </c>
      <c r="G122" s="251"/>
      <c r="H122" s="252" t="str">
        <f ca="1">IF(LEN($F122)&gt;0,IF(LEFT($F122,1)&lt;&gt;" ",SUMIFS(지출,관,$F122,회계장부!$A:$A,"&lt;"&amp;회계보고_시작일),SUMIFS(지출,항목,TRIM($F122),회계장부!$A:$A,"&lt;"&amp;회계보고_시작일)),"")</f>
        <v/>
      </c>
      <c r="I122" s="252" t="str">
        <f ca="1">IF(LEN($F122)&gt;0,IF(LEFT($F122,1)&lt;&gt;" ",SUMIFS(지출,관,$F122,회계장부!$A:$A,"&gt;="&amp;회계보고_시작일,회계장부!$A:$A,"&lt;="&amp;회계보고_종료일),SUMIFS(지출,항목,TRIM($F122),회계장부!$A:$A,"&gt;="&amp;회계보고_시작일,회계장부!$A:$A,"&lt;="&amp;회계보고_종료일)),"")</f>
        <v/>
      </c>
      <c r="J122" s="255" t="str">
        <f t="shared" ca="1" si="7"/>
        <v/>
      </c>
      <c r="O122" s="1">
        <f t="shared" ca="1" si="5"/>
        <v>0</v>
      </c>
    </row>
    <row r="123" spans="1:15" ht="17.25" thickBot="1">
      <c r="A123" s="234" t="str">
        <f ca="1">IFERROR(INDEX(회계코드!$C:$C,MATCH(ROW(A123),회계코드!$B:$B,0),1),IFERROR(INDEX(회계코드!$E:$E,MATCH(ROW(A123),회계코드!$D:$D,0),1),""))</f>
        <v/>
      </c>
      <c r="B123" s="245"/>
      <c r="C123" s="246" t="str">
        <f ca="1">IF(LEN($A123)&gt;0,IF(LEFT($A123,1)&lt;&gt;" ",SUMIFS(수입,관,$A123,회계장부!$A:$A,"&lt;"&amp;회계보고_시작일),SUMIFS(수입,항목,TRIM($A123),회계장부!$A:$A,"&lt;"&amp;회계보고_시작일)),"")</f>
        <v/>
      </c>
      <c r="D123" s="246" t="str">
        <f ca="1">IF(LEN($A123)&gt;0,IF(LEFT($A123,1)&lt;&gt;" ",SUMIFS(수입,관,$A123,회계장부!$A:$A,"&gt;="&amp;회계보고_시작일,회계장부!$A:$A,"&lt;="&amp;회계보고_종료일),SUMIFS(수입,항목,TRIM($A123),회계장부!$A:$A,"&gt;="&amp;회계보고_시작일,회계장부!$A:$A,"&lt;="&amp;회계보고_종료일)),"")</f>
        <v/>
      </c>
      <c r="E123" s="254" t="str">
        <f t="shared" ca="1" si="6"/>
        <v/>
      </c>
      <c r="F123" s="235" t="str">
        <f ca="1">IFERROR(INDEX(회계코드!$G:$G,MATCH(ROW(F123),회계코드!$F:$F,0),1),IFERROR(INDEX(회계코드!$I:$I,MATCH(ROW(F123),회계코드!$H:$H,0),1),""))</f>
        <v/>
      </c>
      <c r="G123" s="251"/>
      <c r="H123" s="252" t="str">
        <f ca="1">IF(LEN($F123)&gt;0,IF(LEFT($F123,1)&lt;&gt;" ",SUMIFS(지출,관,$F123,회계장부!$A:$A,"&lt;"&amp;회계보고_시작일),SUMIFS(지출,항목,TRIM($F123),회계장부!$A:$A,"&lt;"&amp;회계보고_시작일)),"")</f>
        <v/>
      </c>
      <c r="I123" s="252" t="str">
        <f ca="1">IF(LEN($F123)&gt;0,IF(LEFT($F123,1)&lt;&gt;" ",SUMIFS(지출,관,$F123,회계장부!$A:$A,"&gt;="&amp;회계보고_시작일,회계장부!$A:$A,"&lt;="&amp;회계보고_종료일),SUMIFS(지출,항목,TRIM($F123),회계장부!$A:$A,"&gt;="&amp;회계보고_시작일,회계장부!$A:$A,"&lt;="&amp;회계보고_종료일)),"")</f>
        <v/>
      </c>
      <c r="J123" s="255" t="str">
        <f t="shared" ca="1" si="7"/>
        <v/>
      </c>
      <c r="O123" s="1">
        <f t="shared" ca="1" si="5"/>
        <v>0</v>
      </c>
    </row>
    <row r="124" spans="1:15" ht="17.25" thickBot="1">
      <c r="A124" s="234" t="str">
        <f ca="1">IFERROR(INDEX(회계코드!$C:$C,MATCH(ROW(A124),회계코드!$B:$B,0),1),IFERROR(INDEX(회계코드!$E:$E,MATCH(ROW(A124),회계코드!$D:$D,0),1),""))</f>
        <v/>
      </c>
      <c r="B124" s="245"/>
      <c r="C124" s="246" t="str">
        <f ca="1">IF(LEN($A124)&gt;0,IF(LEFT($A124,1)&lt;&gt;" ",SUMIFS(수입,관,$A124,회계장부!$A:$A,"&lt;"&amp;회계보고_시작일),SUMIFS(수입,항목,TRIM($A124),회계장부!$A:$A,"&lt;"&amp;회계보고_시작일)),"")</f>
        <v/>
      </c>
      <c r="D124" s="246" t="str">
        <f ca="1">IF(LEN($A124)&gt;0,IF(LEFT($A124,1)&lt;&gt;" ",SUMIFS(수입,관,$A124,회계장부!$A:$A,"&gt;="&amp;회계보고_시작일,회계장부!$A:$A,"&lt;="&amp;회계보고_종료일),SUMIFS(수입,항목,TRIM($A124),회계장부!$A:$A,"&gt;="&amp;회계보고_시작일,회계장부!$A:$A,"&lt;="&amp;회계보고_종료일)),"")</f>
        <v/>
      </c>
      <c r="E124" s="254" t="str">
        <f t="shared" ca="1" si="6"/>
        <v/>
      </c>
      <c r="F124" s="235" t="str">
        <f ca="1">IFERROR(INDEX(회계코드!$G:$G,MATCH(ROW(F124),회계코드!$F:$F,0),1),IFERROR(INDEX(회계코드!$I:$I,MATCH(ROW(F124),회계코드!$H:$H,0),1),""))</f>
        <v/>
      </c>
      <c r="G124" s="251"/>
      <c r="H124" s="252" t="str">
        <f ca="1">IF(LEN($F124)&gt;0,IF(LEFT($F124,1)&lt;&gt;" ",SUMIFS(지출,관,$F124,회계장부!$A:$A,"&lt;"&amp;회계보고_시작일),SUMIFS(지출,항목,TRIM($F124),회계장부!$A:$A,"&lt;"&amp;회계보고_시작일)),"")</f>
        <v/>
      </c>
      <c r="I124" s="252" t="str">
        <f ca="1">IF(LEN($F124)&gt;0,IF(LEFT($F124,1)&lt;&gt;" ",SUMIFS(지출,관,$F124,회계장부!$A:$A,"&gt;="&amp;회계보고_시작일,회계장부!$A:$A,"&lt;="&amp;회계보고_종료일),SUMIFS(지출,항목,TRIM($F124),회계장부!$A:$A,"&gt;="&amp;회계보고_시작일,회계장부!$A:$A,"&lt;="&amp;회계보고_종료일)),"")</f>
        <v/>
      </c>
      <c r="J124" s="255" t="str">
        <f t="shared" ca="1" si="7"/>
        <v/>
      </c>
      <c r="O124" s="1">
        <f t="shared" ca="1" si="5"/>
        <v>0</v>
      </c>
    </row>
    <row r="125" spans="1:15" ht="17.25" thickBot="1">
      <c r="A125" s="234" t="str">
        <f ca="1">IFERROR(INDEX(회계코드!$C:$C,MATCH(ROW(A125),회계코드!$B:$B,0),1),IFERROR(INDEX(회계코드!$E:$E,MATCH(ROW(A125),회계코드!$D:$D,0),1),""))</f>
        <v/>
      </c>
      <c r="B125" s="245"/>
      <c r="C125" s="246" t="str">
        <f ca="1">IF(LEN($A125)&gt;0,IF(LEFT($A125,1)&lt;&gt;" ",SUMIFS(수입,관,$A125,회계장부!$A:$A,"&lt;"&amp;회계보고_시작일),SUMIFS(수입,항목,TRIM($A125),회계장부!$A:$A,"&lt;"&amp;회계보고_시작일)),"")</f>
        <v/>
      </c>
      <c r="D125" s="246" t="str">
        <f ca="1">IF(LEN($A125)&gt;0,IF(LEFT($A125,1)&lt;&gt;" ",SUMIFS(수입,관,$A125,회계장부!$A:$A,"&gt;="&amp;회계보고_시작일,회계장부!$A:$A,"&lt;="&amp;회계보고_종료일),SUMIFS(수입,항목,TRIM($A125),회계장부!$A:$A,"&gt;="&amp;회계보고_시작일,회계장부!$A:$A,"&lt;="&amp;회계보고_종료일)),"")</f>
        <v/>
      </c>
      <c r="E125" s="254" t="str">
        <f t="shared" ca="1" si="6"/>
        <v/>
      </c>
      <c r="F125" s="235" t="str">
        <f ca="1">IFERROR(INDEX(회계코드!$G:$G,MATCH(ROW(F125),회계코드!$F:$F,0),1),IFERROR(INDEX(회계코드!$I:$I,MATCH(ROW(F125),회계코드!$H:$H,0),1),""))</f>
        <v/>
      </c>
      <c r="G125" s="251"/>
      <c r="H125" s="252" t="str">
        <f ca="1">IF(LEN($F125)&gt;0,IF(LEFT($F125,1)&lt;&gt;" ",SUMIFS(지출,관,$F125,회계장부!$A:$A,"&lt;"&amp;회계보고_시작일),SUMIFS(지출,항목,TRIM($F125),회계장부!$A:$A,"&lt;"&amp;회계보고_시작일)),"")</f>
        <v/>
      </c>
      <c r="I125" s="252" t="str">
        <f ca="1">IF(LEN($F125)&gt;0,IF(LEFT($F125,1)&lt;&gt;" ",SUMIFS(지출,관,$F125,회계장부!$A:$A,"&gt;="&amp;회계보고_시작일,회계장부!$A:$A,"&lt;="&amp;회계보고_종료일),SUMIFS(지출,항목,TRIM($F125),회계장부!$A:$A,"&gt;="&amp;회계보고_시작일,회계장부!$A:$A,"&lt;="&amp;회계보고_종료일)),"")</f>
        <v/>
      </c>
      <c r="J125" s="255" t="str">
        <f t="shared" ca="1" si="7"/>
        <v/>
      </c>
      <c r="O125" s="1">
        <f t="shared" ca="1" si="5"/>
        <v>0</v>
      </c>
    </row>
    <row r="126" spans="1:15" ht="17.25" thickBot="1">
      <c r="A126" s="234" t="str">
        <f ca="1">IFERROR(INDEX(회계코드!$C:$C,MATCH(ROW(A126),회계코드!$B:$B,0),1),IFERROR(INDEX(회계코드!$E:$E,MATCH(ROW(A126),회계코드!$D:$D,0),1),""))</f>
        <v/>
      </c>
      <c r="B126" s="245"/>
      <c r="C126" s="246" t="str">
        <f ca="1">IF(LEN($A126)&gt;0,IF(LEFT($A126,1)&lt;&gt;" ",SUMIFS(수입,관,$A126,회계장부!$A:$A,"&lt;"&amp;회계보고_시작일),SUMIFS(수입,항목,TRIM($A126),회계장부!$A:$A,"&lt;"&amp;회계보고_시작일)),"")</f>
        <v/>
      </c>
      <c r="D126" s="246" t="str">
        <f ca="1">IF(LEN($A126)&gt;0,IF(LEFT($A126,1)&lt;&gt;" ",SUMIFS(수입,관,$A126,회계장부!$A:$A,"&gt;="&amp;회계보고_시작일,회계장부!$A:$A,"&lt;="&amp;회계보고_종료일),SUMIFS(수입,항목,TRIM($A126),회계장부!$A:$A,"&gt;="&amp;회계보고_시작일,회계장부!$A:$A,"&lt;="&amp;회계보고_종료일)),"")</f>
        <v/>
      </c>
      <c r="E126" s="254" t="str">
        <f t="shared" ca="1" si="6"/>
        <v/>
      </c>
      <c r="F126" s="235" t="str">
        <f ca="1">IFERROR(INDEX(회계코드!$G:$G,MATCH(ROW(F126),회계코드!$F:$F,0),1),IFERROR(INDEX(회계코드!$I:$I,MATCH(ROW(F126),회계코드!$H:$H,0),1),""))</f>
        <v/>
      </c>
      <c r="G126" s="251"/>
      <c r="H126" s="252" t="str">
        <f ca="1">IF(LEN($F126)&gt;0,IF(LEFT($F126,1)&lt;&gt;" ",SUMIFS(지출,관,$F126,회계장부!$A:$A,"&lt;"&amp;회계보고_시작일),SUMIFS(지출,항목,TRIM($F126),회계장부!$A:$A,"&lt;"&amp;회계보고_시작일)),"")</f>
        <v/>
      </c>
      <c r="I126" s="252" t="str">
        <f ca="1">IF(LEN($F126)&gt;0,IF(LEFT($F126,1)&lt;&gt;" ",SUMIFS(지출,관,$F126,회계장부!$A:$A,"&gt;="&amp;회계보고_시작일,회계장부!$A:$A,"&lt;="&amp;회계보고_종료일),SUMIFS(지출,항목,TRIM($F126),회계장부!$A:$A,"&gt;="&amp;회계보고_시작일,회계장부!$A:$A,"&lt;="&amp;회계보고_종료일)),"")</f>
        <v/>
      </c>
      <c r="J126" s="255" t="str">
        <f t="shared" ca="1" si="7"/>
        <v/>
      </c>
      <c r="O126" s="1">
        <f t="shared" ca="1" si="5"/>
        <v>0</v>
      </c>
    </row>
    <row r="127" spans="1:15" ht="17.25" thickBot="1">
      <c r="A127" s="234" t="str">
        <f ca="1">IFERROR(INDEX(회계코드!$C:$C,MATCH(ROW(A127),회계코드!$B:$B,0),1),IFERROR(INDEX(회계코드!$E:$E,MATCH(ROW(A127),회계코드!$D:$D,0),1),""))</f>
        <v/>
      </c>
      <c r="B127" s="245"/>
      <c r="C127" s="246" t="str">
        <f ca="1">IF(LEN($A127)&gt;0,IF(LEFT($A127,1)&lt;&gt;" ",SUMIFS(수입,관,$A127,회계장부!$A:$A,"&lt;"&amp;회계보고_시작일),SUMIFS(수입,항목,TRIM($A127),회계장부!$A:$A,"&lt;"&amp;회계보고_시작일)),"")</f>
        <v/>
      </c>
      <c r="D127" s="246" t="str">
        <f ca="1">IF(LEN($A127)&gt;0,IF(LEFT($A127,1)&lt;&gt;" ",SUMIFS(수입,관,$A127,회계장부!$A:$A,"&gt;="&amp;회계보고_시작일,회계장부!$A:$A,"&lt;="&amp;회계보고_종료일),SUMIFS(수입,항목,TRIM($A127),회계장부!$A:$A,"&gt;="&amp;회계보고_시작일,회계장부!$A:$A,"&lt;="&amp;회계보고_종료일)),"")</f>
        <v/>
      </c>
      <c r="E127" s="254" t="str">
        <f t="shared" ca="1" si="6"/>
        <v/>
      </c>
      <c r="F127" s="235" t="str">
        <f ca="1">IFERROR(INDEX(회계코드!$G:$G,MATCH(ROW(F127),회계코드!$F:$F,0),1),IFERROR(INDEX(회계코드!$I:$I,MATCH(ROW(F127),회계코드!$H:$H,0),1),""))</f>
        <v/>
      </c>
      <c r="G127" s="251"/>
      <c r="H127" s="252" t="str">
        <f ca="1">IF(LEN($F127)&gt;0,IF(LEFT($F127,1)&lt;&gt;" ",SUMIFS(지출,관,$F127,회계장부!$A:$A,"&lt;"&amp;회계보고_시작일),SUMIFS(지출,항목,TRIM($F127),회계장부!$A:$A,"&lt;"&amp;회계보고_시작일)),"")</f>
        <v/>
      </c>
      <c r="I127" s="252" t="str">
        <f ca="1">IF(LEN($F127)&gt;0,IF(LEFT($F127,1)&lt;&gt;" ",SUMIFS(지출,관,$F127,회계장부!$A:$A,"&gt;="&amp;회계보고_시작일,회계장부!$A:$A,"&lt;="&amp;회계보고_종료일),SUMIFS(지출,항목,TRIM($F127),회계장부!$A:$A,"&gt;="&amp;회계보고_시작일,회계장부!$A:$A,"&lt;="&amp;회계보고_종료일)),"")</f>
        <v/>
      </c>
      <c r="J127" s="255" t="str">
        <f t="shared" ca="1" si="7"/>
        <v/>
      </c>
      <c r="O127" s="1">
        <f t="shared" ca="1" si="5"/>
        <v>0</v>
      </c>
    </row>
    <row r="128" spans="1:15" ht="17.25" thickBot="1">
      <c r="A128" s="234" t="str">
        <f ca="1">IFERROR(INDEX(회계코드!$C:$C,MATCH(ROW(A128),회계코드!$B:$B,0),1),IFERROR(INDEX(회계코드!$E:$E,MATCH(ROW(A128),회계코드!$D:$D,0),1),""))</f>
        <v/>
      </c>
      <c r="B128" s="245"/>
      <c r="C128" s="246" t="str">
        <f ca="1">IF(LEN($A128)&gt;0,IF(LEFT($A128,1)&lt;&gt;" ",SUMIFS(수입,관,$A128,회계장부!$A:$A,"&lt;"&amp;회계보고_시작일),SUMIFS(수입,항목,TRIM($A128),회계장부!$A:$A,"&lt;"&amp;회계보고_시작일)),"")</f>
        <v/>
      </c>
      <c r="D128" s="246" t="str">
        <f ca="1">IF(LEN($A128)&gt;0,IF(LEFT($A128,1)&lt;&gt;" ",SUMIFS(수입,관,$A128,회계장부!$A:$A,"&gt;="&amp;회계보고_시작일,회계장부!$A:$A,"&lt;="&amp;회계보고_종료일),SUMIFS(수입,항목,TRIM($A128),회계장부!$A:$A,"&gt;="&amp;회계보고_시작일,회계장부!$A:$A,"&lt;="&amp;회계보고_종료일)),"")</f>
        <v/>
      </c>
      <c r="E128" s="254" t="str">
        <f t="shared" ca="1" si="6"/>
        <v/>
      </c>
      <c r="F128" s="235" t="str">
        <f ca="1">IFERROR(INDEX(회계코드!$G:$G,MATCH(ROW(F128),회계코드!$F:$F,0),1),IFERROR(INDEX(회계코드!$I:$I,MATCH(ROW(F128),회계코드!$H:$H,0),1),""))</f>
        <v/>
      </c>
      <c r="G128" s="251"/>
      <c r="H128" s="252" t="str">
        <f ca="1">IF(LEN($F128)&gt;0,IF(LEFT($F128,1)&lt;&gt;" ",SUMIFS(지출,관,$F128,회계장부!$A:$A,"&lt;"&amp;회계보고_시작일),SUMIFS(지출,항목,TRIM($F128),회계장부!$A:$A,"&lt;"&amp;회계보고_시작일)),"")</f>
        <v/>
      </c>
      <c r="I128" s="252" t="str">
        <f ca="1">IF(LEN($F128)&gt;0,IF(LEFT($F128,1)&lt;&gt;" ",SUMIFS(지출,관,$F128,회계장부!$A:$A,"&gt;="&amp;회계보고_시작일,회계장부!$A:$A,"&lt;="&amp;회계보고_종료일),SUMIFS(지출,항목,TRIM($F128),회계장부!$A:$A,"&gt;="&amp;회계보고_시작일,회계장부!$A:$A,"&lt;="&amp;회계보고_종료일)),"")</f>
        <v/>
      </c>
      <c r="J128" s="255" t="str">
        <f t="shared" ca="1" si="7"/>
        <v/>
      </c>
      <c r="O128" s="1">
        <f t="shared" ca="1" si="5"/>
        <v>0</v>
      </c>
    </row>
    <row r="129" spans="1:15" ht="17.25" thickBot="1">
      <c r="A129" s="234" t="str">
        <f ca="1">IFERROR(INDEX(회계코드!$C:$C,MATCH(ROW(A129),회계코드!$B:$B,0),1),IFERROR(INDEX(회계코드!$E:$E,MATCH(ROW(A129),회계코드!$D:$D,0),1),""))</f>
        <v/>
      </c>
      <c r="B129" s="245"/>
      <c r="C129" s="246" t="str">
        <f ca="1">IF(LEN($A129)&gt;0,IF(LEFT($A129,1)&lt;&gt;" ",SUMIFS(수입,관,$A129,회계장부!$A:$A,"&lt;"&amp;회계보고_시작일),SUMIFS(수입,항목,TRIM($A129),회계장부!$A:$A,"&lt;"&amp;회계보고_시작일)),"")</f>
        <v/>
      </c>
      <c r="D129" s="246" t="str">
        <f ca="1">IF(LEN($A129)&gt;0,IF(LEFT($A129,1)&lt;&gt;" ",SUMIFS(수입,관,$A129,회계장부!$A:$A,"&gt;="&amp;회계보고_시작일,회계장부!$A:$A,"&lt;="&amp;회계보고_종료일),SUMIFS(수입,항목,TRIM($A129),회계장부!$A:$A,"&gt;="&amp;회계보고_시작일,회계장부!$A:$A,"&lt;="&amp;회계보고_종료일)),"")</f>
        <v/>
      </c>
      <c r="E129" s="254" t="str">
        <f t="shared" ca="1" si="6"/>
        <v/>
      </c>
      <c r="F129" s="235" t="str">
        <f ca="1">IFERROR(INDEX(회계코드!$G:$G,MATCH(ROW(F129),회계코드!$F:$F,0),1),IFERROR(INDEX(회계코드!$I:$I,MATCH(ROW(F129),회계코드!$H:$H,0),1),""))</f>
        <v/>
      </c>
      <c r="G129" s="251"/>
      <c r="H129" s="252" t="str">
        <f ca="1">IF(LEN($F129)&gt;0,IF(LEFT($F129,1)&lt;&gt;" ",SUMIFS(지출,관,$F129,회계장부!$A:$A,"&lt;"&amp;회계보고_시작일),SUMIFS(지출,항목,TRIM($F129),회계장부!$A:$A,"&lt;"&amp;회계보고_시작일)),"")</f>
        <v/>
      </c>
      <c r="I129" s="252" t="str">
        <f ca="1">IF(LEN($F129)&gt;0,IF(LEFT($F129,1)&lt;&gt;" ",SUMIFS(지출,관,$F129,회계장부!$A:$A,"&gt;="&amp;회계보고_시작일,회계장부!$A:$A,"&lt;="&amp;회계보고_종료일),SUMIFS(지출,항목,TRIM($F129),회계장부!$A:$A,"&gt;="&amp;회계보고_시작일,회계장부!$A:$A,"&lt;="&amp;회계보고_종료일)),"")</f>
        <v/>
      </c>
      <c r="J129" s="255" t="str">
        <f t="shared" ca="1" si="7"/>
        <v/>
      </c>
      <c r="O129" s="1">
        <f t="shared" ca="1" si="5"/>
        <v>0</v>
      </c>
    </row>
    <row r="130" spans="1:15" ht="17.25" thickBot="1">
      <c r="A130" s="234" t="str">
        <f ca="1">IFERROR(INDEX(회계코드!$C:$C,MATCH(ROW(A130),회계코드!$B:$B,0),1),IFERROR(INDEX(회계코드!$E:$E,MATCH(ROW(A130),회계코드!$D:$D,0),1),""))</f>
        <v/>
      </c>
      <c r="B130" s="245"/>
      <c r="C130" s="246" t="str">
        <f ca="1">IF(LEN($A130)&gt;0,IF(LEFT($A130,1)&lt;&gt;" ",SUMIFS(수입,관,$A130,회계장부!$A:$A,"&lt;"&amp;회계보고_시작일),SUMIFS(수입,항목,TRIM($A130),회계장부!$A:$A,"&lt;"&amp;회계보고_시작일)),"")</f>
        <v/>
      </c>
      <c r="D130" s="246" t="str">
        <f ca="1">IF(LEN($A130)&gt;0,IF(LEFT($A130,1)&lt;&gt;" ",SUMIFS(수입,관,$A130,회계장부!$A:$A,"&gt;="&amp;회계보고_시작일,회계장부!$A:$A,"&lt;="&amp;회계보고_종료일),SUMIFS(수입,항목,TRIM($A130),회계장부!$A:$A,"&gt;="&amp;회계보고_시작일,회계장부!$A:$A,"&lt;="&amp;회계보고_종료일)),"")</f>
        <v/>
      </c>
      <c r="E130" s="254" t="str">
        <f t="shared" ca="1" si="6"/>
        <v/>
      </c>
      <c r="F130" s="235" t="str">
        <f ca="1">IFERROR(INDEX(회계코드!$G:$G,MATCH(ROW(F130),회계코드!$F:$F,0),1),IFERROR(INDEX(회계코드!$I:$I,MATCH(ROW(F130),회계코드!$H:$H,0),1),""))</f>
        <v/>
      </c>
      <c r="G130" s="251"/>
      <c r="H130" s="252" t="str">
        <f ca="1">IF(LEN($F130)&gt;0,IF(LEFT($F130,1)&lt;&gt;" ",SUMIFS(지출,관,$F130,회계장부!$A:$A,"&lt;"&amp;회계보고_시작일),SUMIFS(지출,항목,TRIM($F130),회계장부!$A:$A,"&lt;"&amp;회계보고_시작일)),"")</f>
        <v/>
      </c>
      <c r="I130" s="252" t="str">
        <f ca="1">IF(LEN($F130)&gt;0,IF(LEFT($F130,1)&lt;&gt;" ",SUMIFS(지출,관,$F130,회계장부!$A:$A,"&gt;="&amp;회계보고_시작일,회계장부!$A:$A,"&lt;="&amp;회계보고_종료일),SUMIFS(지출,항목,TRIM($F130),회계장부!$A:$A,"&gt;="&amp;회계보고_시작일,회계장부!$A:$A,"&lt;="&amp;회계보고_종료일)),"")</f>
        <v/>
      </c>
      <c r="J130" s="255" t="str">
        <f t="shared" ca="1" si="7"/>
        <v/>
      </c>
      <c r="O130" s="1">
        <f t="shared" ref="O130:O193" ca="1" si="8">LEN($A130)+LEN($F130)</f>
        <v>0</v>
      </c>
    </row>
    <row r="131" spans="1:15" ht="17.25" thickBot="1">
      <c r="A131" s="234" t="str">
        <f ca="1">IFERROR(INDEX(회계코드!$C:$C,MATCH(ROW(A131),회계코드!$B:$B,0),1),IFERROR(INDEX(회계코드!$E:$E,MATCH(ROW(A131),회계코드!$D:$D,0),1),""))</f>
        <v/>
      </c>
      <c r="B131" s="245"/>
      <c r="C131" s="246" t="str">
        <f ca="1">IF(LEN($A131)&gt;0,IF(LEFT($A131,1)&lt;&gt;" ",SUMIFS(수입,관,$A131,회계장부!$A:$A,"&lt;"&amp;회계보고_시작일),SUMIFS(수입,항목,TRIM($A131),회계장부!$A:$A,"&lt;"&amp;회계보고_시작일)),"")</f>
        <v/>
      </c>
      <c r="D131" s="246" t="str">
        <f ca="1">IF(LEN($A131)&gt;0,IF(LEFT($A131,1)&lt;&gt;" ",SUMIFS(수입,관,$A131,회계장부!$A:$A,"&gt;="&amp;회계보고_시작일,회계장부!$A:$A,"&lt;="&amp;회계보고_종료일),SUMIFS(수입,항목,TRIM($A131),회계장부!$A:$A,"&gt;="&amp;회계보고_시작일,회계장부!$A:$A,"&lt;="&amp;회계보고_종료일)),"")</f>
        <v/>
      </c>
      <c r="E131" s="254" t="str">
        <f t="shared" ca="1" si="6"/>
        <v/>
      </c>
      <c r="F131" s="235" t="str">
        <f ca="1">IFERROR(INDEX(회계코드!$G:$G,MATCH(ROW(F131),회계코드!$F:$F,0),1),IFERROR(INDEX(회계코드!$I:$I,MATCH(ROW(F131),회계코드!$H:$H,0),1),""))</f>
        <v/>
      </c>
      <c r="G131" s="251"/>
      <c r="H131" s="252" t="str">
        <f ca="1">IF(LEN($F131)&gt;0,IF(LEFT($F131,1)&lt;&gt;" ",SUMIFS(지출,관,$F131,회계장부!$A:$A,"&lt;"&amp;회계보고_시작일),SUMIFS(지출,항목,TRIM($F131),회계장부!$A:$A,"&lt;"&amp;회계보고_시작일)),"")</f>
        <v/>
      </c>
      <c r="I131" s="252" t="str">
        <f ca="1">IF(LEN($F131)&gt;0,IF(LEFT($F131,1)&lt;&gt;" ",SUMIFS(지출,관,$F131,회계장부!$A:$A,"&gt;="&amp;회계보고_시작일,회계장부!$A:$A,"&lt;="&amp;회계보고_종료일),SUMIFS(지출,항목,TRIM($F131),회계장부!$A:$A,"&gt;="&amp;회계보고_시작일,회계장부!$A:$A,"&lt;="&amp;회계보고_종료일)),"")</f>
        <v/>
      </c>
      <c r="J131" s="255" t="str">
        <f t="shared" ca="1" si="7"/>
        <v/>
      </c>
      <c r="O131" s="1">
        <f t="shared" ca="1" si="8"/>
        <v>0</v>
      </c>
    </row>
    <row r="132" spans="1:15" ht="17.25" thickBot="1">
      <c r="A132" s="234" t="str">
        <f ca="1">IFERROR(INDEX(회계코드!$C:$C,MATCH(ROW(A132),회계코드!$B:$B,0),1),IFERROR(INDEX(회계코드!$E:$E,MATCH(ROW(A132),회계코드!$D:$D,0),1),""))</f>
        <v/>
      </c>
      <c r="B132" s="245"/>
      <c r="C132" s="246" t="str">
        <f ca="1">IF(LEN($A132)&gt;0,IF(LEFT($A132,1)&lt;&gt;" ",SUMIFS(수입,관,$A132,회계장부!$A:$A,"&lt;"&amp;회계보고_시작일),SUMIFS(수입,항목,TRIM($A132),회계장부!$A:$A,"&lt;"&amp;회계보고_시작일)),"")</f>
        <v/>
      </c>
      <c r="D132" s="246" t="str">
        <f ca="1">IF(LEN($A132)&gt;0,IF(LEFT($A132,1)&lt;&gt;" ",SUMIFS(수입,관,$A132,회계장부!$A:$A,"&gt;="&amp;회계보고_시작일,회계장부!$A:$A,"&lt;="&amp;회계보고_종료일),SUMIFS(수입,항목,TRIM($A132),회계장부!$A:$A,"&gt;="&amp;회계보고_시작일,회계장부!$A:$A,"&lt;="&amp;회계보고_종료일)),"")</f>
        <v/>
      </c>
      <c r="E132" s="254" t="str">
        <f t="shared" ca="1" si="6"/>
        <v/>
      </c>
      <c r="F132" s="235" t="str">
        <f ca="1">IFERROR(INDEX(회계코드!$G:$G,MATCH(ROW(F132),회계코드!$F:$F,0),1),IFERROR(INDEX(회계코드!$I:$I,MATCH(ROW(F132),회계코드!$H:$H,0),1),""))</f>
        <v/>
      </c>
      <c r="G132" s="251"/>
      <c r="H132" s="252" t="str">
        <f ca="1">IF(LEN($F132)&gt;0,IF(LEFT($F132,1)&lt;&gt;" ",SUMIFS(지출,관,$F132,회계장부!$A:$A,"&lt;"&amp;회계보고_시작일),SUMIFS(지출,항목,TRIM($F132),회계장부!$A:$A,"&lt;"&amp;회계보고_시작일)),"")</f>
        <v/>
      </c>
      <c r="I132" s="252" t="str">
        <f ca="1">IF(LEN($F132)&gt;0,IF(LEFT($F132,1)&lt;&gt;" ",SUMIFS(지출,관,$F132,회계장부!$A:$A,"&gt;="&amp;회계보고_시작일,회계장부!$A:$A,"&lt;="&amp;회계보고_종료일),SUMIFS(지출,항목,TRIM($F132),회계장부!$A:$A,"&gt;="&amp;회계보고_시작일,회계장부!$A:$A,"&lt;="&amp;회계보고_종료일)),"")</f>
        <v/>
      </c>
      <c r="J132" s="255" t="str">
        <f t="shared" ca="1" si="7"/>
        <v/>
      </c>
      <c r="O132" s="1">
        <f t="shared" ca="1" si="8"/>
        <v>0</v>
      </c>
    </row>
    <row r="133" spans="1:15" ht="17.25" thickBot="1">
      <c r="A133" s="234" t="str">
        <f ca="1">IFERROR(INDEX(회계코드!$C:$C,MATCH(ROW(A133),회계코드!$B:$B,0),1),IFERROR(INDEX(회계코드!$E:$E,MATCH(ROW(A133),회계코드!$D:$D,0),1),""))</f>
        <v/>
      </c>
      <c r="B133" s="245"/>
      <c r="C133" s="246" t="str">
        <f ca="1">IF(LEN($A133)&gt;0,IF(LEFT($A133,1)&lt;&gt;" ",SUMIFS(수입,관,$A133,회계장부!$A:$A,"&lt;"&amp;회계보고_시작일),SUMIFS(수입,항목,TRIM($A133),회계장부!$A:$A,"&lt;"&amp;회계보고_시작일)),"")</f>
        <v/>
      </c>
      <c r="D133" s="246" t="str">
        <f ca="1">IF(LEN($A133)&gt;0,IF(LEFT($A133,1)&lt;&gt;" ",SUMIFS(수입,관,$A133,회계장부!$A:$A,"&gt;="&amp;회계보고_시작일,회계장부!$A:$A,"&lt;="&amp;회계보고_종료일),SUMIFS(수입,항목,TRIM($A133),회계장부!$A:$A,"&gt;="&amp;회계보고_시작일,회계장부!$A:$A,"&lt;="&amp;회계보고_종료일)),"")</f>
        <v/>
      </c>
      <c r="E133" s="254" t="str">
        <f t="shared" ca="1" si="6"/>
        <v/>
      </c>
      <c r="F133" s="235" t="str">
        <f ca="1">IFERROR(INDEX(회계코드!$G:$G,MATCH(ROW(F133),회계코드!$F:$F,0),1),IFERROR(INDEX(회계코드!$I:$I,MATCH(ROW(F133),회계코드!$H:$H,0),1),""))</f>
        <v/>
      </c>
      <c r="G133" s="251"/>
      <c r="H133" s="252" t="str">
        <f ca="1">IF(LEN($F133)&gt;0,IF(LEFT($F133,1)&lt;&gt;" ",SUMIFS(지출,관,$F133,회계장부!$A:$A,"&lt;"&amp;회계보고_시작일),SUMIFS(지출,항목,TRIM($F133),회계장부!$A:$A,"&lt;"&amp;회계보고_시작일)),"")</f>
        <v/>
      </c>
      <c r="I133" s="252" t="str">
        <f ca="1">IF(LEN($F133)&gt;0,IF(LEFT($F133,1)&lt;&gt;" ",SUMIFS(지출,관,$F133,회계장부!$A:$A,"&gt;="&amp;회계보고_시작일,회계장부!$A:$A,"&lt;="&amp;회계보고_종료일),SUMIFS(지출,항목,TRIM($F133),회계장부!$A:$A,"&gt;="&amp;회계보고_시작일,회계장부!$A:$A,"&lt;="&amp;회계보고_종료일)),"")</f>
        <v/>
      </c>
      <c r="J133" s="255" t="str">
        <f t="shared" ca="1" si="7"/>
        <v/>
      </c>
      <c r="O133" s="1">
        <f t="shared" ca="1" si="8"/>
        <v>0</v>
      </c>
    </row>
    <row r="134" spans="1:15" ht="17.25" thickBot="1">
      <c r="A134" s="234" t="str">
        <f ca="1">IFERROR(INDEX(회계코드!$C:$C,MATCH(ROW(A134),회계코드!$B:$B,0),1),IFERROR(INDEX(회계코드!$E:$E,MATCH(ROW(A134),회계코드!$D:$D,0),1),""))</f>
        <v/>
      </c>
      <c r="B134" s="245"/>
      <c r="C134" s="246" t="str">
        <f ca="1">IF(LEN($A134)&gt;0,IF(LEFT($A134,1)&lt;&gt;" ",SUMIFS(수입,관,$A134,회계장부!$A:$A,"&lt;"&amp;회계보고_시작일),SUMIFS(수입,항목,TRIM($A134),회계장부!$A:$A,"&lt;"&amp;회계보고_시작일)),"")</f>
        <v/>
      </c>
      <c r="D134" s="246" t="str">
        <f ca="1">IF(LEN($A134)&gt;0,IF(LEFT($A134,1)&lt;&gt;" ",SUMIFS(수입,관,$A134,회계장부!$A:$A,"&gt;="&amp;회계보고_시작일,회계장부!$A:$A,"&lt;="&amp;회계보고_종료일),SUMIFS(수입,항목,TRIM($A134),회계장부!$A:$A,"&gt;="&amp;회계보고_시작일,회계장부!$A:$A,"&lt;="&amp;회계보고_종료일)),"")</f>
        <v/>
      </c>
      <c r="E134" s="254" t="str">
        <f t="shared" ca="1" si="6"/>
        <v/>
      </c>
      <c r="F134" s="235" t="str">
        <f ca="1">IFERROR(INDEX(회계코드!$G:$G,MATCH(ROW(F134),회계코드!$F:$F,0),1),IFERROR(INDEX(회계코드!$I:$I,MATCH(ROW(F134),회계코드!$H:$H,0),1),""))</f>
        <v/>
      </c>
      <c r="G134" s="251"/>
      <c r="H134" s="252" t="str">
        <f ca="1">IF(LEN($F134)&gt;0,IF(LEFT($F134,1)&lt;&gt;" ",SUMIFS(지출,관,$F134,회계장부!$A:$A,"&lt;"&amp;회계보고_시작일),SUMIFS(지출,항목,TRIM($F134),회계장부!$A:$A,"&lt;"&amp;회계보고_시작일)),"")</f>
        <v/>
      </c>
      <c r="I134" s="252" t="str">
        <f ca="1">IF(LEN($F134)&gt;0,IF(LEFT($F134,1)&lt;&gt;" ",SUMIFS(지출,관,$F134,회계장부!$A:$A,"&gt;="&amp;회계보고_시작일,회계장부!$A:$A,"&lt;="&amp;회계보고_종료일),SUMIFS(지출,항목,TRIM($F134),회계장부!$A:$A,"&gt;="&amp;회계보고_시작일,회계장부!$A:$A,"&lt;="&amp;회계보고_종료일)),"")</f>
        <v/>
      </c>
      <c r="J134" s="255" t="str">
        <f t="shared" ca="1" si="7"/>
        <v/>
      </c>
      <c r="O134" s="1">
        <f t="shared" ca="1" si="8"/>
        <v>0</v>
      </c>
    </row>
    <row r="135" spans="1:15" ht="17.25" thickBot="1">
      <c r="A135" s="234" t="str">
        <f ca="1">IFERROR(INDEX(회계코드!$C:$C,MATCH(ROW(A135),회계코드!$B:$B,0),1),IFERROR(INDEX(회계코드!$E:$E,MATCH(ROW(A135),회계코드!$D:$D,0),1),""))</f>
        <v/>
      </c>
      <c r="B135" s="245"/>
      <c r="C135" s="246" t="str">
        <f ca="1">IF(LEN($A135)&gt;0,IF(LEFT($A135,1)&lt;&gt;" ",SUMIFS(수입,관,$A135,회계장부!$A:$A,"&lt;"&amp;회계보고_시작일),SUMIFS(수입,항목,TRIM($A135),회계장부!$A:$A,"&lt;"&amp;회계보고_시작일)),"")</f>
        <v/>
      </c>
      <c r="D135" s="246" t="str">
        <f ca="1">IF(LEN($A135)&gt;0,IF(LEFT($A135,1)&lt;&gt;" ",SUMIFS(수입,관,$A135,회계장부!$A:$A,"&gt;="&amp;회계보고_시작일,회계장부!$A:$A,"&lt;="&amp;회계보고_종료일),SUMIFS(수입,항목,TRIM($A135),회계장부!$A:$A,"&gt;="&amp;회계보고_시작일,회계장부!$A:$A,"&lt;="&amp;회계보고_종료일)),"")</f>
        <v/>
      </c>
      <c r="E135" s="254" t="str">
        <f t="shared" ca="1" si="6"/>
        <v/>
      </c>
      <c r="F135" s="235" t="str">
        <f ca="1">IFERROR(INDEX(회계코드!$G:$G,MATCH(ROW(F135),회계코드!$F:$F,0),1),IFERROR(INDEX(회계코드!$I:$I,MATCH(ROW(F135),회계코드!$H:$H,0),1),""))</f>
        <v/>
      </c>
      <c r="G135" s="251"/>
      <c r="H135" s="252" t="str">
        <f ca="1">IF(LEN($F135)&gt;0,IF(LEFT($F135,1)&lt;&gt;" ",SUMIFS(지출,관,$F135,회계장부!$A:$A,"&lt;"&amp;회계보고_시작일),SUMIFS(지출,항목,TRIM($F135),회계장부!$A:$A,"&lt;"&amp;회계보고_시작일)),"")</f>
        <v/>
      </c>
      <c r="I135" s="252" t="str">
        <f ca="1">IF(LEN($F135)&gt;0,IF(LEFT($F135,1)&lt;&gt;" ",SUMIFS(지출,관,$F135,회계장부!$A:$A,"&gt;="&amp;회계보고_시작일,회계장부!$A:$A,"&lt;="&amp;회계보고_종료일),SUMIFS(지출,항목,TRIM($F135),회계장부!$A:$A,"&gt;="&amp;회계보고_시작일,회계장부!$A:$A,"&lt;="&amp;회계보고_종료일)),"")</f>
        <v/>
      </c>
      <c r="J135" s="255" t="str">
        <f t="shared" ca="1" si="7"/>
        <v/>
      </c>
      <c r="O135" s="1">
        <f t="shared" ca="1" si="8"/>
        <v>0</v>
      </c>
    </row>
    <row r="136" spans="1:15" ht="17.25" thickBot="1">
      <c r="A136" s="234" t="str">
        <f ca="1">IFERROR(INDEX(회계코드!$C:$C,MATCH(ROW(A136),회계코드!$B:$B,0),1),IFERROR(INDEX(회계코드!$E:$E,MATCH(ROW(A136),회계코드!$D:$D,0),1),""))</f>
        <v/>
      </c>
      <c r="B136" s="245"/>
      <c r="C136" s="246" t="str">
        <f ca="1">IF(LEN($A136)&gt;0,IF(LEFT($A136,1)&lt;&gt;" ",SUMIFS(수입,관,$A136,회계장부!$A:$A,"&lt;"&amp;회계보고_시작일),SUMIFS(수입,항목,TRIM($A136),회계장부!$A:$A,"&lt;"&amp;회계보고_시작일)),"")</f>
        <v/>
      </c>
      <c r="D136" s="246" t="str">
        <f ca="1">IF(LEN($A136)&gt;0,IF(LEFT($A136,1)&lt;&gt;" ",SUMIFS(수입,관,$A136,회계장부!$A:$A,"&gt;="&amp;회계보고_시작일,회계장부!$A:$A,"&lt;="&amp;회계보고_종료일),SUMIFS(수입,항목,TRIM($A136),회계장부!$A:$A,"&gt;="&amp;회계보고_시작일,회계장부!$A:$A,"&lt;="&amp;회계보고_종료일)),"")</f>
        <v/>
      </c>
      <c r="E136" s="254" t="str">
        <f t="shared" ca="1" si="6"/>
        <v/>
      </c>
      <c r="F136" s="235" t="str">
        <f ca="1">IFERROR(INDEX(회계코드!$G:$G,MATCH(ROW(F136),회계코드!$F:$F,0),1),IFERROR(INDEX(회계코드!$I:$I,MATCH(ROW(F136),회계코드!$H:$H,0),1),""))</f>
        <v/>
      </c>
      <c r="G136" s="251"/>
      <c r="H136" s="252" t="str">
        <f ca="1">IF(LEN($F136)&gt;0,IF(LEFT($F136,1)&lt;&gt;" ",SUMIFS(지출,관,$F136,회계장부!$A:$A,"&lt;"&amp;회계보고_시작일),SUMIFS(지출,항목,TRIM($F136),회계장부!$A:$A,"&lt;"&amp;회계보고_시작일)),"")</f>
        <v/>
      </c>
      <c r="I136" s="252" t="str">
        <f ca="1">IF(LEN($F136)&gt;0,IF(LEFT($F136,1)&lt;&gt;" ",SUMIFS(지출,관,$F136,회계장부!$A:$A,"&gt;="&amp;회계보고_시작일,회계장부!$A:$A,"&lt;="&amp;회계보고_종료일),SUMIFS(지출,항목,TRIM($F136),회계장부!$A:$A,"&gt;="&amp;회계보고_시작일,회계장부!$A:$A,"&lt;="&amp;회계보고_종료일)),"")</f>
        <v/>
      </c>
      <c r="J136" s="255" t="str">
        <f t="shared" ca="1" si="7"/>
        <v/>
      </c>
      <c r="O136" s="1">
        <f t="shared" ca="1" si="8"/>
        <v>0</v>
      </c>
    </row>
    <row r="137" spans="1:15" ht="17.25" thickBot="1">
      <c r="A137" s="234" t="str">
        <f ca="1">IFERROR(INDEX(회계코드!$C:$C,MATCH(ROW(A137),회계코드!$B:$B,0),1),IFERROR(INDEX(회계코드!$E:$E,MATCH(ROW(A137),회계코드!$D:$D,0),1),""))</f>
        <v/>
      </c>
      <c r="B137" s="245"/>
      <c r="C137" s="246" t="str">
        <f ca="1">IF(LEN($A137)&gt;0,IF(LEFT($A137,1)&lt;&gt;" ",SUMIFS(수입,관,$A137,회계장부!$A:$A,"&lt;"&amp;회계보고_시작일),SUMIFS(수입,항목,TRIM($A137),회계장부!$A:$A,"&lt;"&amp;회계보고_시작일)),"")</f>
        <v/>
      </c>
      <c r="D137" s="246" t="str">
        <f ca="1">IF(LEN($A137)&gt;0,IF(LEFT($A137,1)&lt;&gt;" ",SUMIFS(수입,관,$A137,회계장부!$A:$A,"&gt;="&amp;회계보고_시작일,회계장부!$A:$A,"&lt;="&amp;회계보고_종료일),SUMIFS(수입,항목,TRIM($A137),회계장부!$A:$A,"&gt;="&amp;회계보고_시작일,회계장부!$A:$A,"&lt;="&amp;회계보고_종료일)),"")</f>
        <v/>
      </c>
      <c r="E137" s="254" t="str">
        <f t="shared" ref="E137:E200" ca="1" si="9">IF(LEN($A137)&gt;0,B137-SUM(C137:D137),"")</f>
        <v/>
      </c>
      <c r="F137" s="235" t="str">
        <f ca="1">IFERROR(INDEX(회계코드!$G:$G,MATCH(ROW(F137),회계코드!$F:$F,0),1),IFERROR(INDEX(회계코드!$I:$I,MATCH(ROW(F137),회계코드!$H:$H,0),1),""))</f>
        <v/>
      </c>
      <c r="G137" s="251"/>
      <c r="H137" s="252" t="str">
        <f ca="1">IF(LEN($F137)&gt;0,IF(LEFT($F137,1)&lt;&gt;" ",SUMIFS(지출,관,$F137,회계장부!$A:$A,"&lt;"&amp;회계보고_시작일),SUMIFS(지출,항목,TRIM($F137),회계장부!$A:$A,"&lt;"&amp;회계보고_시작일)),"")</f>
        <v/>
      </c>
      <c r="I137" s="252" t="str">
        <f ca="1">IF(LEN($F137)&gt;0,IF(LEFT($F137,1)&lt;&gt;" ",SUMIFS(지출,관,$F137,회계장부!$A:$A,"&gt;="&amp;회계보고_시작일,회계장부!$A:$A,"&lt;="&amp;회계보고_종료일),SUMIFS(지출,항목,TRIM($F137),회계장부!$A:$A,"&gt;="&amp;회계보고_시작일,회계장부!$A:$A,"&lt;="&amp;회계보고_종료일)),"")</f>
        <v/>
      </c>
      <c r="J137" s="255" t="str">
        <f t="shared" ca="1" si="7"/>
        <v/>
      </c>
      <c r="O137" s="1">
        <f t="shared" ca="1" si="8"/>
        <v>0</v>
      </c>
    </row>
    <row r="138" spans="1:15" ht="17.25" thickBot="1">
      <c r="A138" s="234" t="str">
        <f ca="1">IFERROR(INDEX(회계코드!$C:$C,MATCH(ROW(A138),회계코드!$B:$B,0),1),IFERROR(INDEX(회계코드!$E:$E,MATCH(ROW(A138),회계코드!$D:$D,0),1),""))</f>
        <v/>
      </c>
      <c r="B138" s="245"/>
      <c r="C138" s="246" t="str">
        <f ca="1">IF(LEN($A138)&gt;0,IF(LEFT($A138,1)&lt;&gt;" ",SUMIFS(수입,관,$A138,회계장부!$A:$A,"&lt;"&amp;회계보고_시작일),SUMIFS(수입,항목,TRIM($A138),회계장부!$A:$A,"&lt;"&amp;회계보고_시작일)),"")</f>
        <v/>
      </c>
      <c r="D138" s="246" t="str">
        <f ca="1">IF(LEN($A138)&gt;0,IF(LEFT($A138,1)&lt;&gt;" ",SUMIFS(수입,관,$A138,회계장부!$A:$A,"&gt;="&amp;회계보고_시작일,회계장부!$A:$A,"&lt;="&amp;회계보고_종료일),SUMIFS(수입,항목,TRIM($A138),회계장부!$A:$A,"&gt;="&amp;회계보고_시작일,회계장부!$A:$A,"&lt;="&amp;회계보고_종료일)),"")</f>
        <v/>
      </c>
      <c r="E138" s="254" t="str">
        <f t="shared" ca="1" si="9"/>
        <v/>
      </c>
      <c r="F138" s="235" t="str">
        <f ca="1">IFERROR(INDEX(회계코드!$G:$G,MATCH(ROW(F138),회계코드!$F:$F,0),1),IFERROR(INDEX(회계코드!$I:$I,MATCH(ROW(F138),회계코드!$H:$H,0),1),""))</f>
        <v/>
      </c>
      <c r="G138" s="251"/>
      <c r="H138" s="252" t="str">
        <f ca="1">IF(LEN($F138)&gt;0,IF(LEFT($F138,1)&lt;&gt;" ",SUMIFS(지출,관,$F138,회계장부!$A:$A,"&lt;"&amp;회계보고_시작일),SUMIFS(지출,항목,TRIM($F138),회계장부!$A:$A,"&lt;"&amp;회계보고_시작일)),"")</f>
        <v/>
      </c>
      <c r="I138" s="252" t="str">
        <f ca="1">IF(LEN($F138)&gt;0,IF(LEFT($F138,1)&lt;&gt;" ",SUMIFS(지출,관,$F138,회계장부!$A:$A,"&gt;="&amp;회계보고_시작일,회계장부!$A:$A,"&lt;="&amp;회계보고_종료일),SUMIFS(지출,항목,TRIM($F138),회계장부!$A:$A,"&gt;="&amp;회계보고_시작일,회계장부!$A:$A,"&lt;="&amp;회계보고_종료일)),"")</f>
        <v/>
      </c>
      <c r="J138" s="255" t="str">
        <f t="shared" ca="1" si="7"/>
        <v/>
      </c>
      <c r="O138" s="1">
        <f t="shared" ca="1" si="8"/>
        <v>0</v>
      </c>
    </row>
    <row r="139" spans="1:15" ht="17.25" thickBot="1">
      <c r="A139" s="234" t="str">
        <f ca="1">IFERROR(INDEX(회계코드!$C:$C,MATCH(ROW(A139),회계코드!$B:$B,0),1),IFERROR(INDEX(회계코드!$E:$E,MATCH(ROW(A139),회계코드!$D:$D,0),1),""))</f>
        <v/>
      </c>
      <c r="B139" s="245"/>
      <c r="C139" s="246" t="str">
        <f ca="1">IF(LEN($A139)&gt;0,IF(LEFT($A139,1)&lt;&gt;" ",SUMIFS(수입,관,$A139,회계장부!$A:$A,"&lt;"&amp;회계보고_시작일),SUMIFS(수입,항목,TRIM($A139),회계장부!$A:$A,"&lt;"&amp;회계보고_시작일)),"")</f>
        <v/>
      </c>
      <c r="D139" s="246" t="str">
        <f ca="1">IF(LEN($A139)&gt;0,IF(LEFT($A139,1)&lt;&gt;" ",SUMIFS(수입,관,$A139,회계장부!$A:$A,"&gt;="&amp;회계보고_시작일,회계장부!$A:$A,"&lt;="&amp;회계보고_종료일),SUMIFS(수입,항목,TRIM($A139),회계장부!$A:$A,"&gt;="&amp;회계보고_시작일,회계장부!$A:$A,"&lt;="&amp;회계보고_종료일)),"")</f>
        <v/>
      </c>
      <c r="E139" s="254" t="str">
        <f t="shared" ca="1" si="9"/>
        <v/>
      </c>
      <c r="F139" s="235" t="str">
        <f ca="1">IFERROR(INDEX(회계코드!$G:$G,MATCH(ROW(F139),회계코드!$F:$F,0),1),IFERROR(INDEX(회계코드!$I:$I,MATCH(ROW(F139),회계코드!$H:$H,0),1),""))</f>
        <v/>
      </c>
      <c r="G139" s="251"/>
      <c r="H139" s="252" t="str">
        <f ca="1">IF(LEN($F139)&gt;0,IF(LEFT($F139,1)&lt;&gt;" ",SUMIFS(지출,관,$F139,회계장부!$A:$A,"&lt;"&amp;회계보고_시작일),SUMIFS(지출,항목,TRIM($F139),회계장부!$A:$A,"&lt;"&amp;회계보고_시작일)),"")</f>
        <v/>
      </c>
      <c r="I139" s="252" t="str">
        <f ca="1">IF(LEN($F139)&gt;0,IF(LEFT($F139,1)&lt;&gt;" ",SUMIFS(지출,관,$F139,회계장부!$A:$A,"&gt;="&amp;회계보고_시작일,회계장부!$A:$A,"&lt;="&amp;회계보고_종료일),SUMIFS(지출,항목,TRIM($F139),회계장부!$A:$A,"&gt;="&amp;회계보고_시작일,회계장부!$A:$A,"&lt;="&amp;회계보고_종료일)),"")</f>
        <v/>
      </c>
      <c r="J139" s="255" t="str">
        <f t="shared" ca="1" si="7"/>
        <v/>
      </c>
      <c r="O139" s="1">
        <f t="shared" ca="1" si="8"/>
        <v>0</v>
      </c>
    </row>
    <row r="140" spans="1:15" ht="17.25" thickBot="1">
      <c r="A140" s="234" t="str">
        <f ca="1">IFERROR(INDEX(회계코드!$C:$C,MATCH(ROW(A140),회계코드!$B:$B,0),1),IFERROR(INDEX(회계코드!$E:$E,MATCH(ROW(A140),회계코드!$D:$D,0),1),""))</f>
        <v/>
      </c>
      <c r="B140" s="245"/>
      <c r="C140" s="246" t="str">
        <f ca="1">IF(LEN($A140)&gt;0,IF(LEFT($A140,1)&lt;&gt;" ",SUMIFS(수입,관,$A140,회계장부!$A:$A,"&lt;"&amp;회계보고_시작일),SUMIFS(수입,항목,TRIM($A140),회계장부!$A:$A,"&lt;"&amp;회계보고_시작일)),"")</f>
        <v/>
      </c>
      <c r="D140" s="246" t="str">
        <f ca="1">IF(LEN($A140)&gt;0,IF(LEFT($A140,1)&lt;&gt;" ",SUMIFS(수입,관,$A140,회계장부!$A:$A,"&gt;="&amp;회계보고_시작일,회계장부!$A:$A,"&lt;="&amp;회계보고_종료일),SUMIFS(수입,항목,TRIM($A140),회계장부!$A:$A,"&gt;="&amp;회계보고_시작일,회계장부!$A:$A,"&lt;="&amp;회계보고_종료일)),"")</f>
        <v/>
      </c>
      <c r="E140" s="254" t="str">
        <f t="shared" ca="1" si="9"/>
        <v/>
      </c>
      <c r="F140" s="235" t="str">
        <f ca="1">IFERROR(INDEX(회계코드!$G:$G,MATCH(ROW(F140),회계코드!$F:$F,0),1),IFERROR(INDEX(회계코드!$I:$I,MATCH(ROW(F140),회계코드!$H:$H,0),1),""))</f>
        <v/>
      </c>
      <c r="G140" s="251"/>
      <c r="H140" s="252" t="str">
        <f ca="1">IF(LEN($F140)&gt;0,IF(LEFT($F140,1)&lt;&gt;" ",SUMIFS(지출,관,$F140,회계장부!$A:$A,"&lt;"&amp;회계보고_시작일),SUMIFS(지출,항목,TRIM($F140),회계장부!$A:$A,"&lt;"&amp;회계보고_시작일)),"")</f>
        <v/>
      </c>
      <c r="I140" s="252" t="str">
        <f ca="1">IF(LEN($F140)&gt;0,IF(LEFT($F140,1)&lt;&gt;" ",SUMIFS(지출,관,$F140,회계장부!$A:$A,"&gt;="&amp;회계보고_시작일,회계장부!$A:$A,"&lt;="&amp;회계보고_종료일),SUMIFS(지출,항목,TRIM($F140),회계장부!$A:$A,"&gt;="&amp;회계보고_시작일,회계장부!$A:$A,"&lt;="&amp;회계보고_종료일)),"")</f>
        <v/>
      </c>
      <c r="J140" s="255" t="str">
        <f t="shared" ref="J140:J203" ca="1" si="10">IF(LEN($F140)&gt;0,G140-SUM(H140:I140),"")</f>
        <v/>
      </c>
      <c r="O140" s="1">
        <f t="shared" ca="1" si="8"/>
        <v>0</v>
      </c>
    </row>
    <row r="141" spans="1:15" ht="17.25" thickBot="1">
      <c r="A141" s="234" t="str">
        <f ca="1">IFERROR(INDEX(회계코드!$C:$C,MATCH(ROW(A141),회계코드!$B:$B,0),1),IFERROR(INDEX(회계코드!$E:$E,MATCH(ROW(A141),회계코드!$D:$D,0),1),""))</f>
        <v/>
      </c>
      <c r="B141" s="245"/>
      <c r="C141" s="246" t="str">
        <f ca="1">IF(LEN($A141)&gt;0,IF(LEFT($A141,1)&lt;&gt;" ",SUMIFS(수입,관,$A141,회계장부!$A:$A,"&lt;"&amp;회계보고_시작일),SUMIFS(수입,항목,TRIM($A141),회계장부!$A:$A,"&lt;"&amp;회계보고_시작일)),"")</f>
        <v/>
      </c>
      <c r="D141" s="246" t="str">
        <f ca="1">IF(LEN($A141)&gt;0,IF(LEFT($A141,1)&lt;&gt;" ",SUMIFS(수입,관,$A141,회계장부!$A:$A,"&gt;="&amp;회계보고_시작일,회계장부!$A:$A,"&lt;="&amp;회계보고_종료일),SUMIFS(수입,항목,TRIM($A141),회계장부!$A:$A,"&gt;="&amp;회계보고_시작일,회계장부!$A:$A,"&lt;="&amp;회계보고_종료일)),"")</f>
        <v/>
      </c>
      <c r="E141" s="254" t="str">
        <f t="shared" ca="1" si="9"/>
        <v/>
      </c>
      <c r="F141" s="235" t="str">
        <f ca="1">IFERROR(INDEX(회계코드!$G:$G,MATCH(ROW(F141),회계코드!$F:$F,0),1),IFERROR(INDEX(회계코드!$I:$I,MATCH(ROW(F141),회계코드!$H:$H,0),1),""))</f>
        <v/>
      </c>
      <c r="G141" s="251"/>
      <c r="H141" s="252" t="str">
        <f ca="1">IF(LEN($F141)&gt;0,IF(LEFT($F141,1)&lt;&gt;" ",SUMIFS(지출,관,$F141,회계장부!$A:$A,"&lt;"&amp;회계보고_시작일),SUMIFS(지출,항목,TRIM($F141),회계장부!$A:$A,"&lt;"&amp;회계보고_시작일)),"")</f>
        <v/>
      </c>
      <c r="I141" s="252" t="str">
        <f ca="1">IF(LEN($F141)&gt;0,IF(LEFT($F141,1)&lt;&gt;" ",SUMIFS(지출,관,$F141,회계장부!$A:$A,"&gt;="&amp;회계보고_시작일,회계장부!$A:$A,"&lt;="&amp;회계보고_종료일),SUMIFS(지출,항목,TRIM($F141),회계장부!$A:$A,"&gt;="&amp;회계보고_시작일,회계장부!$A:$A,"&lt;="&amp;회계보고_종료일)),"")</f>
        <v/>
      </c>
      <c r="J141" s="255" t="str">
        <f t="shared" ca="1" si="10"/>
        <v/>
      </c>
      <c r="O141" s="1">
        <f t="shared" ca="1" si="8"/>
        <v>0</v>
      </c>
    </row>
    <row r="142" spans="1:15" ht="17.25" thickBot="1">
      <c r="A142" s="234" t="str">
        <f ca="1">IFERROR(INDEX(회계코드!$C:$C,MATCH(ROW(A142),회계코드!$B:$B,0),1),IFERROR(INDEX(회계코드!$E:$E,MATCH(ROW(A142),회계코드!$D:$D,0),1),""))</f>
        <v/>
      </c>
      <c r="B142" s="245"/>
      <c r="C142" s="246" t="str">
        <f ca="1">IF(LEN($A142)&gt;0,IF(LEFT($A142,1)&lt;&gt;" ",SUMIFS(수입,관,$A142,회계장부!$A:$A,"&lt;"&amp;회계보고_시작일),SUMIFS(수입,항목,TRIM($A142),회계장부!$A:$A,"&lt;"&amp;회계보고_시작일)),"")</f>
        <v/>
      </c>
      <c r="D142" s="246" t="str">
        <f ca="1">IF(LEN($A142)&gt;0,IF(LEFT($A142,1)&lt;&gt;" ",SUMIFS(수입,관,$A142,회계장부!$A:$A,"&gt;="&amp;회계보고_시작일,회계장부!$A:$A,"&lt;="&amp;회계보고_종료일),SUMIFS(수입,항목,TRIM($A142),회계장부!$A:$A,"&gt;="&amp;회계보고_시작일,회계장부!$A:$A,"&lt;="&amp;회계보고_종료일)),"")</f>
        <v/>
      </c>
      <c r="E142" s="254" t="str">
        <f t="shared" ca="1" si="9"/>
        <v/>
      </c>
      <c r="F142" s="235" t="str">
        <f ca="1">IFERROR(INDEX(회계코드!$G:$G,MATCH(ROW(F142),회계코드!$F:$F,0),1),IFERROR(INDEX(회계코드!$I:$I,MATCH(ROW(F142),회계코드!$H:$H,0),1),""))</f>
        <v/>
      </c>
      <c r="G142" s="251"/>
      <c r="H142" s="252" t="str">
        <f ca="1">IF(LEN($F142)&gt;0,IF(LEFT($F142,1)&lt;&gt;" ",SUMIFS(지출,관,$F142,회계장부!$A:$A,"&lt;"&amp;회계보고_시작일),SUMIFS(지출,항목,TRIM($F142),회계장부!$A:$A,"&lt;"&amp;회계보고_시작일)),"")</f>
        <v/>
      </c>
      <c r="I142" s="252" t="str">
        <f ca="1">IF(LEN($F142)&gt;0,IF(LEFT($F142,1)&lt;&gt;" ",SUMIFS(지출,관,$F142,회계장부!$A:$A,"&gt;="&amp;회계보고_시작일,회계장부!$A:$A,"&lt;="&amp;회계보고_종료일),SUMIFS(지출,항목,TRIM($F142),회계장부!$A:$A,"&gt;="&amp;회계보고_시작일,회계장부!$A:$A,"&lt;="&amp;회계보고_종료일)),"")</f>
        <v/>
      </c>
      <c r="J142" s="255" t="str">
        <f t="shared" ca="1" si="10"/>
        <v/>
      </c>
      <c r="O142" s="1">
        <f t="shared" ca="1" si="8"/>
        <v>0</v>
      </c>
    </row>
    <row r="143" spans="1:15" ht="17.25" thickBot="1">
      <c r="A143" s="234" t="str">
        <f ca="1">IFERROR(INDEX(회계코드!$C:$C,MATCH(ROW(A143),회계코드!$B:$B,0),1),IFERROR(INDEX(회계코드!$E:$E,MATCH(ROW(A143),회계코드!$D:$D,0),1),""))</f>
        <v/>
      </c>
      <c r="B143" s="245"/>
      <c r="C143" s="246" t="str">
        <f ca="1">IF(LEN($A143)&gt;0,IF(LEFT($A143,1)&lt;&gt;" ",SUMIFS(수입,관,$A143,회계장부!$A:$A,"&lt;"&amp;회계보고_시작일),SUMIFS(수입,항목,TRIM($A143),회계장부!$A:$A,"&lt;"&amp;회계보고_시작일)),"")</f>
        <v/>
      </c>
      <c r="D143" s="246" t="str">
        <f ca="1">IF(LEN($A143)&gt;0,IF(LEFT($A143,1)&lt;&gt;" ",SUMIFS(수입,관,$A143,회계장부!$A:$A,"&gt;="&amp;회계보고_시작일,회계장부!$A:$A,"&lt;="&amp;회계보고_종료일),SUMIFS(수입,항목,TRIM($A143),회계장부!$A:$A,"&gt;="&amp;회계보고_시작일,회계장부!$A:$A,"&lt;="&amp;회계보고_종료일)),"")</f>
        <v/>
      </c>
      <c r="E143" s="254" t="str">
        <f t="shared" ca="1" si="9"/>
        <v/>
      </c>
      <c r="F143" s="235" t="str">
        <f ca="1">IFERROR(INDEX(회계코드!$G:$G,MATCH(ROW(F143),회계코드!$F:$F,0),1),IFERROR(INDEX(회계코드!$I:$I,MATCH(ROW(F143),회계코드!$H:$H,0),1),""))</f>
        <v/>
      </c>
      <c r="G143" s="251"/>
      <c r="H143" s="252" t="str">
        <f ca="1">IF(LEN($F143)&gt;0,IF(LEFT($F143,1)&lt;&gt;" ",SUMIFS(지출,관,$F143,회계장부!$A:$A,"&lt;"&amp;회계보고_시작일),SUMIFS(지출,항목,TRIM($F143),회계장부!$A:$A,"&lt;"&amp;회계보고_시작일)),"")</f>
        <v/>
      </c>
      <c r="I143" s="252" t="str">
        <f ca="1">IF(LEN($F143)&gt;0,IF(LEFT($F143,1)&lt;&gt;" ",SUMIFS(지출,관,$F143,회계장부!$A:$A,"&gt;="&amp;회계보고_시작일,회계장부!$A:$A,"&lt;="&amp;회계보고_종료일),SUMIFS(지출,항목,TRIM($F143),회계장부!$A:$A,"&gt;="&amp;회계보고_시작일,회계장부!$A:$A,"&lt;="&amp;회계보고_종료일)),"")</f>
        <v/>
      </c>
      <c r="J143" s="255" t="str">
        <f t="shared" ca="1" si="10"/>
        <v/>
      </c>
      <c r="O143" s="1">
        <f t="shared" ca="1" si="8"/>
        <v>0</v>
      </c>
    </row>
    <row r="144" spans="1:15" ht="17.25" thickBot="1">
      <c r="A144" s="234" t="str">
        <f ca="1">IFERROR(INDEX(회계코드!$C:$C,MATCH(ROW(A144),회계코드!$B:$B,0),1),IFERROR(INDEX(회계코드!$E:$E,MATCH(ROW(A144),회계코드!$D:$D,0),1),""))</f>
        <v/>
      </c>
      <c r="B144" s="245"/>
      <c r="C144" s="246" t="str">
        <f ca="1">IF(LEN($A144)&gt;0,IF(LEFT($A144,1)&lt;&gt;" ",SUMIFS(수입,관,$A144,회계장부!$A:$A,"&lt;"&amp;회계보고_시작일),SUMIFS(수입,항목,TRIM($A144),회계장부!$A:$A,"&lt;"&amp;회계보고_시작일)),"")</f>
        <v/>
      </c>
      <c r="D144" s="246" t="str">
        <f ca="1">IF(LEN($A144)&gt;0,IF(LEFT($A144,1)&lt;&gt;" ",SUMIFS(수입,관,$A144,회계장부!$A:$A,"&gt;="&amp;회계보고_시작일,회계장부!$A:$A,"&lt;="&amp;회계보고_종료일),SUMIFS(수입,항목,TRIM($A144),회계장부!$A:$A,"&gt;="&amp;회계보고_시작일,회계장부!$A:$A,"&lt;="&amp;회계보고_종료일)),"")</f>
        <v/>
      </c>
      <c r="E144" s="254" t="str">
        <f t="shared" ca="1" si="9"/>
        <v/>
      </c>
      <c r="F144" s="235" t="str">
        <f ca="1">IFERROR(INDEX(회계코드!$G:$G,MATCH(ROW(F144),회계코드!$F:$F,0),1),IFERROR(INDEX(회계코드!$I:$I,MATCH(ROW(F144),회계코드!$H:$H,0),1),""))</f>
        <v/>
      </c>
      <c r="G144" s="251"/>
      <c r="H144" s="252" t="str">
        <f ca="1">IF(LEN($F144)&gt;0,IF(LEFT($F144,1)&lt;&gt;" ",SUMIFS(지출,관,$F144,회계장부!$A:$A,"&lt;"&amp;회계보고_시작일),SUMIFS(지출,항목,TRIM($F144),회계장부!$A:$A,"&lt;"&amp;회계보고_시작일)),"")</f>
        <v/>
      </c>
      <c r="I144" s="252" t="str">
        <f ca="1">IF(LEN($F144)&gt;0,IF(LEFT($F144,1)&lt;&gt;" ",SUMIFS(지출,관,$F144,회계장부!$A:$A,"&gt;="&amp;회계보고_시작일,회계장부!$A:$A,"&lt;="&amp;회계보고_종료일),SUMIFS(지출,항목,TRIM($F144),회계장부!$A:$A,"&gt;="&amp;회계보고_시작일,회계장부!$A:$A,"&lt;="&amp;회계보고_종료일)),"")</f>
        <v/>
      </c>
      <c r="J144" s="255" t="str">
        <f t="shared" ca="1" si="10"/>
        <v/>
      </c>
      <c r="O144" s="1">
        <f t="shared" ca="1" si="8"/>
        <v>0</v>
      </c>
    </row>
    <row r="145" spans="1:15" ht="17.25" thickBot="1">
      <c r="A145" s="234" t="str">
        <f ca="1">IFERROR(INDEX(회계코드!$C:$C,MATCH(ROW(A145),회계코드!$B:$B,0),1),IFERROR(INDEX(회계코드!$E:$E,MATCH(ROW(A145),회계코드!$D:$D,0),1),""))</f>
        <v/>
      </c>
      <c r="B145" s="245"/>
      <c r="C145" s="246" t="str">
        <f ca="1">IF(LEN($A145)&gt;0,IF(LEFT($A145,1)&lt;&gt;" ",SUMIFS(수입,관,$A145,회계장부!$A:$A,"&lt;"&amp;회계보고_시작일),SUMIFS(수입,항목,TRIM($A145),회계장부!$A:$A,"&lt;"&amp;회계보고_시작일)),"")</f>
        <v/>
      </c>
      <c r="D145" s="246" t="str">
        <f ca="1">IF(LEN($A145)&gt;0,IF(LEFT($A145,1)&lt;&gt;" ",SUMIFS(수입,관,$A145,회계장부!$A:$A,"&gt;="&amp;회계보고_시작일,회계장부!$A:$A,"&lt;="&amp;회계보고_종료일),SUMIFS(수입,항목,TRIM($A145),회계장부!$A:$A,"&gt;="&amp;회계보고_시작일,회계장부!$A:$A,"&lt;="&amp;회계보고_종료일)),"")</f>
        <v/>
      </c>
      <c r="E145" s="254" t="str">
        <f t="shared" ca="1" si="9"/>
        <v/>
      </c>
      <c r="F145" s="235" t="str">
        <f ca="1">IFERROR(INDEX(회계코드!$G:$G,MATCH(ROW(F145),회계코드!$F:$F,0),1),IFERROR(INDEX(회계코드!$I:$I,MATCH(ROW(F145),회계코드!$H:$H,0),1),""))</f>
        <v/>
      </c>
      <c r="G145" s="251"/>
      <c r="H145" s="252" t="str">
        <f ca="1">IF(LEN($F145)&gt;0,IF(LEFT($F145,1)&lt;&gt;" ",SUMIFS(지출,관,$F145,회계장부!$A:$A,"&lt;"&amp;회계보고_시작일),SUMIFS(지출,항목,TRIM($F145),회계장부!$A:$A,"&lt;"&amp;회계보고_시작일)),"")</f>
        <v/>
      </c>
      <c r="I145" s="252" t="str">
        <f ca="1">IF(LEN($F145)&gt;0,IF(LEFT($F145,1)&lt;&gt;" ",SUMIFS(지출,관,$F145,회계장부!$A:$A,"&gt;="&amp;회계보고_시작일,회계장부!$A:$A,"&lt;="&amp;회계보고_종료일),SUMIFS(지출,항목,TRIM($F145),회계장부!$A:$A,"&gt;="&amp;회계보고_시작일,회계장부!$A:$A,"&lt;="&amp;회계보고_종료일)),"")</f>
        <v/>
      </c>
      <c r="J145" s="255" t="str">
        <f t="shared" ca="1" si="10"/>
        <v/>
      </c>
      <c r="O145" s="1">
        <f t="shared" ca="1" si="8"/>
        <v>0</v>
      </c>
    </row>
    <row r="146" spans="1:15" ht="17.25" thickBot="1">
      <c r="A146" s="234" t="str">
        <f ca="1">IFERROR(INDEX(회계코드!$C:$C,MATCH(ROW(A146),회계코드!$B:$B,0),1),IFERROR(INDEX(회계코드!$E:$E,MATCH(ROW(A146),회계코드!$D:$D,0),1),""))</f>
        <v/>
      </c>
      <c r="B146" s="245"/>
      <c r="C146" s="246" t="str">
        <f ca="1">IF(LEN($A146)&gt;0,IF(LEFT($A146,1)&lt;&gt;" ",SUMIFS(수입,관,$A146,회계장부!$A:$A,"&lt;"&amp;회계보고_시작일),SUMIFS(수입,항목,TRIM($A146),회계장부!$A:$A,"&lt;"&amp;회계보고_시작일)),"")</f>
        <v/>
      </c>
      <c r="D146" s="246" t="str">
        <f ca="1">IF(LEN($A146)&gt;0,IF(LEFT($A146,1)&lt;&gt;" ",SUMIFS(수입,관,$A146,회계장부!$A:$A,"&gt;="&amp;회계보고_시작일,회계장부!$A:$A,"&lt;="&amp;회계보고_종료일),SUMIFS(수입,항목,TRIM($A146),회계장부!$A:$A,"&gt;="&amp;회계보고_시작일,회계장부!$A:$A,"&lt;="&amp;회계보고_종료일)),"")</f>
        <v/>
      </c>
      <c r="E146" s="254" t="str">
        <f t="shared" ca="1" si="9"/>
        <v/>
      </c>
      <c r="F146" s="235" t="str">
        <f ca="1">IFERROR(INDEX(회계코드!$G:$G,MATCH(ROW(F146),회계코드!$F:$F,0),1),IFERROR(INDEX(회계코드!$I:$I,MATCH(ROW(F146),회계코드!$H:$H,0),1),""))</f>
        <v/>
      </c>
      <c r="G146" s="251"/>
      <c r="H146" s="252" t="str">
        <f ca="1">IF(LEN($F146)&gt;0,IF(LEFT($F146,1)&lt;&gt;" ",SUMIFS(지출,관,$F146,회계장부!$A:$A,"&lt;"&amp;회계보고_시작일),SUMIFS(지출,항목,TRIM($F146),회계장부!$A:$A,"&lt;"&amp;회계보고_시작일)),"")</f>
        <v/>
      </c>
      <c r="I146" s="252" t="str">
        <f ca="1">IF(LEN($F146)&gt;0,IF(LEFT($F146,1)&lt;&gt;" ",SUMIFS(지출,관,$F146,회계장부!$A:$A,"&gt;="&amp;회계보고_시작일,회계장부!$A:$A,"&lt;="&amp;회계보고_종료일),SUMIFS(지출,항목,TRIM($F146),회계장부!$A:$A,"&gt;="&amp;회계보고_시작일,회계장부!$A:$A,"&lt;="&amp;회계보고_종료일)),"")</f>
        <v/>
      </c>
      <c r="J146" s="255" t="str">
        <f t="shared" ca="1" si="10"/>
        <v/>
      </c>
      <c r="O146" s="1">
        <f t="shared" ca="1" si="8"/>
        <v>0</v>
      </c>
    </row>
    <row r="147" spans="1:15" ht="17.25" thickBot="1">
      <c r="A147" s="234" t="str">
        <f ca="1">IFERROR(INDEX(회계코드!$C:$C,MATCH(ROW(A147),회계코드!$B:$B,0),1),IFERROR(INDEX(회계코드!$E:$E,MATCH(ROW(A147),회계코드!$D:$D,0),1),""))</f>
        <v/>
      </c>
      <c r="B147" s="245"/>
      <c r="C147" s="246" t="str">
        <f ca="1">IF(LEN($A147)&gt;0,IF(LEFT($A147,1)&lt;&gt;" ",SUMIFS(수입,관,$A147,회계장부!$A:$A,"&lt;"&amp;회계보고_시작일),SUMIFS(수입,항목,TRIM($A147),회계장부!$A:$A,"&lt;"&amp;회계보고_시작일)),"")</f>
        <v/>
      </c>
      <c r="D147" s="246" t="str">
        <f ca="1">IF(LEN($A147)&gt;0,IF(LEFT($A147,1)&lt;&gt;" ",SUMIFS(수입,관,$A147,회계장부!$A:$A,"&gt;="&amp;회계보고_시작일,회계장부!$A:$A,"&lt;="&amp;회계보고_종료일),SUMIFS(수입,항목,TRIM($A147),회계장부!$A:$A,"&gt;="&amp;회계보고_시작일,회계장부!$A:$A,"&lt;="&amp;회계보고_종료일)),"")</f>
        <v/>
      </c>
      <c r="E147" s="254" t="str">
        <f t="shared" ca="1" si="9"/>
        <v/>
      </c>
      <c r="F147" s="235" t="str">
        <f ca="1">IFERROR(INDEX(회계코드!$G:$G,MATCH(ROW(F147),회계코드!$F:$F,0),1),IFERROR(INDEX(회계코드!$I:$I,MATCH(ROW(F147),회계코드!$H:$H,0),1),""))</f>
        <v/>
      </c>
      <c r="G147" s="251"/>
      <c r="H147" s="252" t="str">
        <f ca="1">IF(LEN($F147)&gt;0,IF(LEFT($F147,1)&lt;&gt;" ",SUMIFS(지출,관,$F147,회계장부!$A:$A,"&lt;"&amp;회계보고_시작일),SUMIFS(지출,항목,TRIM($F147),회계장부!$A:$A,"&lt;"&amp;회계보고_시작일)),"")</f>
        <v/>
      </c>
      <c r="I147" s="252" t="str">
        <f ca="1">IF(LEN($F147)&gt;0,IF(LEFT($F147,1)&lt;&gt;" ",SUMIFS(지출,관,$F147,회계장부!$A:$A,"&gt;="&amp;회계보고_시작일,회계장부!$A:$A,"&lt;="&amp;회계보고_종료일),SUMIFS(지출,항목,TRIM($F147),회계장부!$A:$A,"&gt;="&amp;회계보고_시작일,회계장부!$A:$A,"&lt;="&amp;회계보고_종료일)),"")</f>
        <v/>
      </c>
      <c r="J147" s="255" t="str">
        <f t="shared" ca="1" si="10"/>
        <v/>
      </c>
      <c r="O147" s="1">
        <f t="shared" ca="1" si="8"/>
        <v>0</v>
      </c>
    </row>
    <row r="148" spans="1:15" ht="17.25" thickBot="1">
      <c r="A148" s="234" t="str">
        <f ca="1">IFERROR(INDEX(회계코드!$C:$C,MATCH(ROW(A148),회계코드!$B:$B,0),1),IFERROR(INDEX(회계코드!$E:$E,MATCH(ROW(A148),회계코드!$D:$D,0),1),""))</f>
        <v/>
      </c>
      <c r="B148" s="245"/>
      <c r="C148" s="246" t="str">
        <f ca="1">IF(LEN($A148)&gt;0,IF(LEFT($A148,1)&lt;&gt;" ",SUMIFS(수입,관,$A148,회계장부!$A:$A,"&lt;"&amp;회계보고_시작일),SUMIFS(수입,항목,TRIM($A148),회계장부!$A:$A,"&lt;"&amp;회계보고_시작일)),"")</f>
        <v/>
      </c>
      <c r="D148" s="246" t="str">
        <f ca="1">IF(LEN($A148)&gt;0,IF(LEFT($A148,1)&lt;&gt;" ",SUMIFS(수입,관,$A148,회계장부!$A:$A,"&gt;="&amp;회계보고_시작일,회계장부!$A:$A,"&lt;="&amp;회계보고_종료일),SUMIFS(수입,항목,TRIM($A148),회계장부!$A:$A,"&gt;="&amp;회계보고_시작일,회계장부!$A:$A,"&lt;="&amp;회계보고_종료일)),"")</f>
        <v/>
      </c>
      <c r="E148" s="254" t="str">
        <f t="shared" ca="1" si="9"/>
        <v/>
      </c>
      <c r="F148" s="235" t="str">
        <f ca="1">IFERROR(INDEX(회계코드!$G:$G,MATCH(ROW(F148),회계코드!$F:$F,0),1),IFERROR(INDEX(회계코드!$I:$I,MATCH(ROW(F148),회계코드!$H:$H,0),1),""))</f>
        <v/>
      </c>
      <c r="G148" s="251"/>
      <c r="H148" s="252" t="str">
        <f ca="1">IF(LEN($F148)&gt;0,IF(LEFT($F148,1)&lt;&gt;" ",SUMIFS(지출,관,$F148,회계장부!$A:$A,"&lt;"&amp;회계보고_시작일),SUMIFS(지출,항목,TRIM($F148),회계장부!$A:$A,"&lt;"&amp;회계보고_시작일)),"")</f>
        <v/>
      </c>
      <c r="I148" s="252" t="str">
        <f ca="1">IF(LEN($F148)&gt;0,IF(LEFT($F148,1)&lt;&gt;" ",SUMIFS(지출,관,$F148,회계장부!$A:$A,"&gt;="&amp;회계보고_시작일,회계장부!$A:$A,"&lt;="&amp;회계보고_종료일),SUMIFS(지출,항목,TRIM($F148),회계장부!$A:$A,"&gt;="&amp;회계보고_시작일,회계장부!$A:$A,"&lt;="&amp;회계보고_종료일)),"")</f>
        <v/>
      </c>
      <c r="J148" s="255" t="str">
        <f t="shared" ca="1" si="10"/>
        <v/>
      </c>
      <c r="O148" s="1">
        <f t="shared" ca="1" si="8"/>
        <v>0</v>
      </c>
    </row>
    <row r="149" spans="1:15" ht="17.25" thickBot="1">
      <c r="A149" s="234" t="str">
        <f ca="1">IFERROR(INDEX(회계코드!$C:$C,MATCH(ROW(A149),회계코드!$B:$B,0),1),IFERROR(INDEX(회계코드!$E:$E,MATCH(ROW(A149),회계코드!$D:$D,0),1),""))</f>
        <v/>
      </c>
      <c r="B149" s="245"/>
      <c r="C149" s="246" t="str">
        <f ca="1">IF(LEN($A149)&gt;0,IF(LEFT($A149,1)&lt;&gt;" ",SUMIFS(수입,관,$A149,회계장부!$A:$A,"&lt;"&amp;회계보고_시작일),SUMIFS(수입,항목,TRIM($A149),회계장부!$A:$A,"&lt;"&amp;회계보고_시작일)),"")</f>
        <v/>
      </c>
      <c r="D149" s="246" t="str">
        <f ca="1">IF(LEN($A149)&gt;0,IF(LEFT($A149,1)&lt;&gt;" ",SUMIFS(수입,관,$A149,회계장부!$A:$A,"&gt;="&amp;회계보고_시작일,회계장부!$A:$A,"&lt;="&amp;회계보고_종료일),SUMIFS(수입,항목,TRIM($A149),회계장부!$A:$A,"&gt;="&amp;회계보고_시작일,회계장부!$A:$A,"&lt;="&amp;회계보고_종료일)),"")</f>
        <v/>
      </c>
      <c r="E149" s="254" t="str">
        <f t="shared" ca="1" si="9"/>
        <v/>
      </c>
      <c r="F149" s="235" t="str">
        <f ca="1">IFERROR(INDEX(회계코드!$G:$G,MATCH(ROW(F149),회계코드!$F:$F,0),1),IFERROR(INDEX(회계코드!$I:$I,MATCH(ROW(F149),회계코드!$H:$H,0),1),""))</f>
        <v/>
      </c>
      <c r="G149" s="251"/>
      <c r="H149" s="252" t="str">
        <f ca="1">IF(LEN($F149)&gt;0,IF(LEFT($F149,1)&lt;&gt;" ",SUMIFS(지출,관,$F149,회계장부!$A:$A,"&lt;"&amp;회계보고_시작일),SUMIFS(지출,항목,TRIM($F149),회계장부!$A:$A,"&lt;"&amp;회계보고_시작일)),"")</f>
        <v/>
      </c>
      <c r="I149" s="252" t="str">
        <f ca="1">IF(LEN($F149)&gt;0,IF(LEFT($F149,1)&lt;&gt;" ",SUMIFS(지출,관,$F149,회계장부!$A:$A,"&gt;="&amp;회계보고_시작일,회계장부!$A:$A,"&lt;="&amp;회계보고_종료일),SUMIFS(지출,항목,TRIM($F149),회계장부!$A:$A,"&gt;="&amp;회계보고_시작일,회계장부!$A:$A,"&lt;="&amp;회계보고_종료일)),"")</f>
        <v/>
      </c>
      <c r="J149" s="255" t="str">
        <f t="shared" ca="1" si="10"/>
        <v/>
      </c>
      <c r="O149" s="1">
        <f t="shared" ca="1" si="8"/>
        <v>0</v>
      </c>
    </row>
    <row r="150" spans="1:15" ht="17.25" thickBot="1">
      <c r="A150" s="234" t="str">
        <f ca="1">IFERROR(INDEX(회계코드!$C:$C,MATCH(ROW(A150),회계코드!$B:$B,0),1),IFERROR(INDEX(회계코드!$E:$E,MATCH(ROW(A150),회계코드!$D:$D,0),1),""))</f>
        <v/>
      </c>
      <c r="B150" s="245"/>
      <c r="C150" s="246" t="str">
        <f ca="1">IF(LEN($A150)&gt;0,IF(LEFT($A150,1)&lt;&gt;" ",SUMIFS(수입,관,$A150,회계장부!$A:$A,"&lt;"&amp;회계보고_시작일),SUMIFS(수입,항목,TRIM($A150),회계장부!$A:$A,"&lt;"&amp;회계보고_시작일)),"")</f>
        <v/>
      </c>
      <c r="D150" s="246" t="str">
        <f ca="1">IF(LEN($A150)&gt;0,IF(LEFT($A150,1)&lt;&gt;" ",SUMIFS(수입,관,$A150,회계장부!$A:$A,"&gt;="&amp;회계보고_시작일,회계장부!$A:$A,"&lt;="&amp;회계보고_종료일),SUMIFS(수입,항목,TRIM($A150),회계장부!$A:$A,"&gt;="&amp;회계보고_시작일,회계장부!$A:$A,"&lt;="&amp;회계보고_종료일)),"")</f>
        <v/>
      </c>
      <c r="E150" s="254" t="str">
        <f t="shared" ca="1" si="9"/>
        <v/>
      </c>
      <c r="F150" s="235" t="str">
        <f ca="1">IFERROR(INDEX(회계코드!$G:$G,MATCH(ROW(F150),회계코드!$F:$F,0),1),IFERROR(INDEX(회계코드!$I:$I,MATCH(ROW(F150),회계코드!$H:$H,0),1),""))</f>
        <v/>
      </c>
      <c r="G150" s="251"/>
      <c r="H150" s="252" t="str">
        <f ca="1">IF(LEN($F150)&gt;0,IF(LEFT($F150,1)&lt;&gt;" ",SUMIFS(지출,관,$F150,회계장부!$A:$A,"&lt;"&amp;회계보고_시작일),SUMIFS(지출,항목,TRIM($F150),회계장부!$A:$A,"&lt;"&amp;회계보고_시작일)),"")</f>
        <v/>
      </c>
      <c r="I150" s="252" t="str">
        <f ca="1">IF(LEN($F150)&gt;0,IF(LEFT($F150,1)&lt;&gt;" ",SUMIFS(지출,관,$F150,회계장부!$A:$A,"&gt;="&amp;회계보고_시작일,회계장부!$A:$A,"&lt;="&amp;회계보고_종료일),SUMIFS(지출,항목,TRIM($F150),회계장부!$A:$A,"&gt;="&amp;회계보고_시작일,회계장부!$A:$A,"&lt;="&amp;회계보고_종료일)),"")</f>
        <v/>
      </c>
      <c r="J150" s="255" t="str">
        <f t="shared" ca="1" si="10"/>
        <v/>
      </c>
      <c r="O150" s="1">
        <f t="shared" ca="1" si="8"/>
        <v>0</v>
      </c>
    </row>
    <row r="151" spans="1:15" ht="17.25" thickBot="1">
      <c r="A151" s="234" t="str">
        <f ca="1">IFERROR(INDEX(회계코드!$C:$C,MATCH(ROW(A151),회계코드!$B:$B,0),1),IFERROR(INDEX(회계코드!$E:$E,MATCH(ROW(A151),회계코드!$D:$D,0),1),""))</f>
        <v/>
      </c>
      <c r="B151" s="245"/>
      <c r="C151" s="246" t="str">
        <f ca="1">IF(LEN($A151)&gt;0,IF(LEFT($A151,1)&lt;&gt;" ",SUMIFS(수입,관,$A151,회계장부!$A:$A,"&lt;"&amp;회계보고_시작일),SUMIFS(수입,항목,TRIM($A151),회계장부!$A:$A,"&lt;"&amp;회계보고_시작일)),"")</f>
        <v/>
      </c>
      <c r="D151" s="246" t="str">
        <f ca="1">IF(LEN($A151)&gt;0,IF(LEFT($A151,1)&lt;&gt;" ",SUMIFS(수입,관,$A151,회계장부!$A:$A,"&gt;="&amp;회계보고_시작일,회계장부!$A:$A,"&lt;="&amp;회계보고_종료일),SUMIFS(수입,항목,TRIM($A151),회계장부!$A:$A,"&gt;="&amp;회계보고_시작일,회계장부!$A:$A,"&lt;="&amp;회계보고_종료일)),"")</f>
        <v/>
      </c>
      <c r="E151" s="254" t="str">
        <f t="shared" ca="1" si="9"/>
        <v/>
      </c>
      <c r="F151" s="235" t="str">
        <f ca="1">IFERROR(INDEX(회계코드!$G:$G,MATCH(ROW(F151),회계코드!$F:$F,0),1),IFERROR(INDEX(회계코드!$I:$I,MATCH(ROW(F151),회계코드!$H:$H,0),1),""))</f>
        <v/>
      </c>
      <c r="G151" s="251"/>
      <c r="H151" s="252" t="str">
        <f ca="1">IF(LEN($F151)&gt;0,IF(LEFT($F151,1)&lt;&gt;" ",SUMIFS(지출,관,$F151,회계장부!$A:$A,"&lt;"&amp;회계보고_시작일),SUMIFS(지출,항목,TRIM($F151),회계장부!$A:$A,"&lt;"&amp;회계보고_시작일)),"")</f>
        <v/>
      </c>
      <c r="I151" s="252" t="str">
        <f ca="1">IF(LEN($F151)&gt;0,IF(LEFT($F151,1)&lt;&gt;" ",SUMIFS(지출,관,$F151,회계장부!$A:$A,"&gt;="&amp;회계보고_시작일,회계장부!$A:$A,"&lt;="&amp;회계보고_종료일),SUMIFS(지출,항목,TRIM($F151),회계장부!$A:$A,"&gt;="&amp;회계보고_시작일,회계장부!$A:$A,"&lt;="&amp;회계보고_종료일)),"")</f>
        <v/>
      </c>
      <c r="J151" s="255" t="str">
        <f t="shared" ca="1" si="10"/>
        <v/>
      </c>
      <c r="O151" s="1">
        <f t="shared" ca="1" si="8"/>
        <v>0</v>
      </c>
    </row>
    <row r="152" spans="1:15" ht="17.25" thickBot="1">
      <c r="A152" s="234" t="str">
        <f ca="1">IFERROR(INDEX(회계코드!$C:$C,MATCH(ROW(A152),회계코드!$B:$B,0),1),IFERROR(INDEX(회계코드!$E:$E,MATCH(ROW(A152),회계코드!$D:$D,0),1),""))</f>
        <v/>
      </c>
      <c r="B152" s="245"/>
      <c r="C152" s="246" t="str">
        <f ca="1">IF(LEN($A152)&gt;0,IF(LEFT($A152,1)&lt;&gt;" ",SUMIFS(수입,관,$A152,회계장부!$A:$A,"&lt;"&amp;회계보고_시작일),SUMIFS(수입,항목,TRIM($A152),회계장부!$A:$A,"&lt;"&amp;회계보고_시작일)),"")</f>
        <v/>
      </c>
      <c r="D152" s="246" t="str">
        <f ca="1">IF(LEN($A152)&gt;0,IF(LEFT($A152,1)&lt;&gt;" ",SUMIFS(수입,관,$A152,회계장부!$A:$A,"&gt;="&amp;회계보고_시작일,회계장부!$A:$A,"&lt;="&amp;회계보고_종료일),SUMIFS(수입,항목,TRIM($A152),회계장부!$A:$A,"&gt;="&amp;회계보고_시작일,회계장부!$A:$A,"&lt;="&amp;회계보고_종료일)),"")</f>
        <v/>
      </c>
      <c r="E152" s="254" t="str">
        <f t="shared" ca="1" si="9"/>
        <v/>
      </c>
      <c r="F152" s="235" t="str">
        <f ca="1">IFERROR(INDEX(회계코드!$G:$G,MATCH(ROW(F152),회계코드!$F:$F,0),1),IFERROR(INDEX(회계코드!$I:$I,MATCH(ROW(F152),회계코드!$H:$H,0),1),""))</f>
        <v/>
      </c>
      <c r="G152" s="251"/>
      <c r="H152" s="252" t="str">
        <f ca="1">IF(LEN($F152)&gt;0,IF(LEFT($F152,1)&lt;&gt;" ",SUMIFS(지출,관,$F152,회계장부!$A:$A,"&lt;"&amp;회계보고_시작일),SUMIFS(지출,항목,TRIM($F152),회계장부!$A:$A,"&lt;"&amp;회계보고_시작일)),"")</f>
        <v/>
      </c>
      <c r="I152" s="252" t="str">
        <f ca="1">IF(LEN($F152)&gt;0,IF(LEFT($F152,1)&lt;&gt;" ",SUMIFS(지출,관,$F152,회계장부!$A:$A,"&gt;="&amp;회계보고_시작일,회계장부!$A:$A,"&lt;="&amp;회계보고_종료일),SUMIFS(지출,항목,TRIM($F152),회계장부!$A:$A,"&gt;="&amp;회계보고_시작일,회계장부!$A:$A,"&lt;="&amp;회계보고_종료일)),"")</f>
        <v/>
      </c>
      <c r="J152" s="255" t="str">
        <f t="shared" ca="1" si="10"/>
        <v/>
      </c>
      <c r="O152" s="1">
        <f t="shared" ca="1" si="8"/>
        <v>0</v>
      </c>
    </row>
    <row r="153" spans="1:15" ht="17.25" thickBot="1">
      <c r="A153" s="234" t="str">
        <f ca="1">IFERROR(INDEX(회계코드!$C:$C,MATCH(ROW(A153),회계코드!$B:$B,0),1),IFERROR(INDEX(회계코드!$E:$E,MATCH(ROW(A153),회계코드!$D:$D,0),1),""))</f>
        <v/>
      </c>
      <c r="B153" s="245"/>
      <c r="C153" s="246" t="str">
        <f ca="1">IF(LEN($A153)&gt;0,IF(LEFT($A153,1)&lt;&gt;" ",SUMIFS(수입,관,$A153,회계장부!$A:$A,"&lt;"&amp;회계보고_시작일),SUMIFS(수입,항목,TRIM($A153),회계장부!$A:$A,"&lt;"&amp;회계보고_시작일)),"")</f>
        <v/>
      </c>
      <c r="D153" s="246" t="str">
        <f ca="1">IF(LEN($A153)&gt;0,IF(LEFT($A153,1)&lt;&gt;" ",SUMIFS(수입,관,$A153,회계장부!$A:$A,"&gt;="&amp;회계보고_시작일,회계장부!$A:$A,"&lt;="&amp;회계보고_종료일),SUMIFS(수입,항목,TRIM($A153),회계장부!$A:$A,"&gt;="&amp;회계보고_시작일,회계장부!$A:$A,"&lt;="&amp;회계보고_종료일)),"")</f>
        <v/>
      </c>
      <c r="E153" s="254" t="str">
        <f t="shared" ca="1" si="9"/>
        <v/>
      </c>
      <c r="F153" s="235" t="str">
        <f ca="1">IFERROR(INDEX(회계코드!$G:$G,MATCH(ROW(F153),회계코드!$F:$F,0),1),IFERROR(INDEX(회계코드!$I:$I,MATCH(ROW(F153),회계코드!$H:$H,0),1),""))</f>
        <v/>
      </c>
      <c r="G153" s="251"/>
      <c r="H153" s="252" t="str">
        <f ca="1">IF(LEN($F153)&gt;0,IF(LEFT($F153,1)&lt;&gt;" ",SUMIFS(지출,관,$F153,회계장부!$A:$A,"&lt;"&amp;회계보고_시작일),SUMIFS(지출,항목,TRIM($F153),회계장부!$A:$A,"&lt;"&amp;회계보고_시작일)),"")</f>
        <v/>
      </c>
      <c r="I153" s="252" t="str">
        <f ca="1">IF(LEN($F153)&gt;0,IF(LEFT($F153,1)&lt;&gt;" ",SUMIFS(지출,관,$F153,회계장부!$A:$A,"&gt;="&amp;회계보고_시작일,회계장부!$A:$A,"&lt;="&amp;회계보고_종료일),SUMIFS(지출,항목,TRIM($F153),회계장부!$A:$A,"&gt;="&amp;회계보고_시작일,회계장부!$A:$A,"&lt;="&amp;회계보고_종료일)),"")</f>
        <v/>
      </c>
      <c r="J153" s="255" t="str">
        <f t="shared" ca="1" si="10"/>
        <v/>
      </c>
      <c r="O153" s="1">
        <f t="shared" ca="1" si="8"/>
        <v>0</v>
      </c>
    </row>
    <row r="154" spans="1:15" ht="17.25" thickBot="1">
      <c r="A154" s="234" t="str">
        <f ca="1">IFERROR(INDEX(회계코드!$C:$C,MATCH(ROW(A154),회계코드!$B:$B,0),1),IFERROR(INDEX(회계코드!$E:$E,MATCH(ROW(A154),회계코드!$D:$D,0),1),""))</f>
        <v/>
      </c>
      <c r="B154" s="245"/>
      <c r="C154" s="246" t="str">
        <f ca="1">IF(LEN($A154)&gt;0,IF(LEFT($A154,1)&lt;&gt;" ",SUMIFS(수입,관,$A154,회계장부!$A:$A,"&lt;"&amp;회계보고_시작일),SUMIFS(수입,항목,TRIM($A154),회계장부!$A:$A,"&lt;"&amp;회계보고_시작일)),"")</f>
        <v/>
      </c>
      <c r="D154" s="246" t="str">
        <f ca="1">IF(LEN($A154)&gt;0,IF(LEFT($A154,1)&lt;&gt;" ",SUMIFS(수입,관,$A154,회계장부!$A:$A,"&gt;="&amp;회계보고_시작일,회계장부!$A:$A,"&lt;="&amp;회계보고_종료일),SUMIFS(수입,항목,TRIM($A154),회계장부!$A:$A,"&gt;="&amp;회계보고_시작일,회계장부!$A:$A,"&lt;="&amp;회계보고_종료일)),"")</f>
        <v/>
      </c>
      <c r="E154" s="254" t="str">
        <f t="shared" ca="1" si="9"/>
        <v/>
      </c>
      <c r="F154" s="235" t="str">
        <f ca="1">IFERROR(INDEX(회계코드!$G:$G,MATCH(ROW(F154),회계코드!$F:$F,0),1),IFERROR(INDEX(회계코드!$I:$I,MATCH(ROW(F154),회계코드!$H:$H,0),1),""))</f>
        <v/>
      </c>
      <c r="G154" s="251"/>
      <c r="H154" s="252" t="str">
        <f ca="1">IF(LEN($F154)&gt;0,IF(LEFT($F154,1)&lt;&gt;" ",SUMIFS(지출,관,$F154,회계장부!$A:$A,"&lt;"&amp;회계보고_시작일),SUMIFS(지출,항목,TRIM($F154),회계장부!$A:$A,"&lt;"&amp;회계보고_시작일)),"")</f>
        <v/>
      </c>
      <c r="I154" s="252" t="str">
        <f ca="1">IF(LEN($F154)&gt;0,IF(LEFT($F154,1)&lt;&gt;" ",SUMIFS(지출,관,$F154,회계장부!$A:$A,"&gt;="&amp;회계보고_시작일,회계장부!$A:$A,"&lt;="&amp;회계보고_종료일),SUMIFS(지출,항목,TRIM($F154),회계장부!$A:$A,"&gt;="&amp;회계보고_시작일,회계장부!$A:$A,"&lt;="&amp;회계보고_종료일)),"")</f>
        <v/>
      </c>
      <c r="J154" s="255" t="str">
        <f t="shared" ca="1" si="10"/>
        <v/>
      </c>
      <c r="O154" s="1">
        <f t="shared" ca="1" si="8"/>
        <v>0</v>
      </c>
    </row>
    <row r="155" spans="1:15" ht="17.25" thickBot="1">
      <c r="A155" s="234" t="str">
        <f ca="1">IFERROR(INDEX(회계코드!$C:$C,MATCH(ROW(A155),회계코드!$B:$B,0),1),IFERROR(INDEX(회계코드!$E:$E,MATCH(ROW(A155),회계코드!$D:$D,0),1),""))</f>
        <v/>
      </c>
      <c r="B155" s="245"/>
      <c r="C155" s="246" t="str">
        <f ca="1">IF(LEN($A155)&gt;0,IF(LEFT($A155,1)&lt;&gt;" ",SUMIFS(수입,관,$A155,회계장부!$A:$A,"&lt;"&amp;회계보고_시작일),SUMIFS(수입,항목,TRIM($A155),회계장부!$A:$A,"&lt;"&amp;회계보고_시작일)),"")</f>
        <v/>
      </c>
      <c r="D155" s="246" t="str">
        <f ca="1">IF(LEN($A155)&gt;0,IF(LEFT($A155,1)&lt;&gt;" ",SUMIFS(수입,관,$A155,회계장부!$A:$A,"&gt;="&amp;회계보고_시작일,회계장부!$A:$A,"&lt;="&amp;회계보고_종료일),SUMIFS(수입,항목,TRIM($A155),회계장부!$A:$A,"&gt;="&amp;회계보고_시작일,회계장부!$A:$A,"&lt;="&amp;회계보고_종료일)),"")</f>
        <v/>
      </c>
      <c r="E155" s="254" t="str">
        <f t="shared" ca="1" si="9"/>
        <v/>
      </c>
      <c r="F155" s="235" t="str">
        <f ca="1">IFERROR(INDEX(회계코드!$G:$G,MATCH(ROW(F155),회계코드!$F:$F,0),1),IFERROR(INDEX(회계코드!$I:$I,MATCH(ROW(F155),회계코드!$H:$H,0),1),""))</f>
        <v/>
      </c>
      <c r="G155" s="251"/>
      <c r="H155" s="252" t="str">
        <f ca="1">IF(LEN($F155)&gt;0,IF(LEFT($F155,1)&lt;&gt;" ",SUMIFS(지출,관,$F155,회계장부!$A:$A,"&lt;"&amp;회계보고_시작일),SUMIFS(지출,항목,TRIM($F155),회계장부!$A:$A,"&lt;"&amp;회계보고_시작일)),"")</f>
        <v/>
      </c>
      <c r="I155" s="252" t="str">
        <f ca="1">IF(LEN($F155)&gt;0,IF(LEFT($F155,1)&lt;&gt;" ",SUMIFS(지출,관,$F155,회계장부!$A:$A,"&gt;="&amp;회계보고_시작일,회계장부!$A:$A,"&lt;="&amp;회계보고_종료일),SUMIFS(지출,항목,TRIM($F155),회계장부!$A:$A,"&gt;="&amp;회계보고_시작일,회계장부!$A:$A,"&lt;="&amp;회계보고_종료일)),"")</f>
        <v/>
      </c>
      <c r="J155" s="255" t="str">
        <f t="shared" ca="1" si="10"/>
        <v/>
      </c>
      <c r="O155" s="1">
        <f t="shared" ca="1" si="8"/>
        <v>0</v>
      </c>
    </row>
    <row r="156" spans="1:15" ht="17.25" thickBot="1">
      <c r="A156" s="234" t="str">
        <f ca="1">IFERROR(INDEX(회계코드!$C:$C,MATCH(ROW(A156),회계코드!$B:$B,0),1),IFERROR(INDEX(회계코드!$E:$E,MATCH(ROW(A156),회계코드!$D:$D,0),1),""))</f>
        <v/>
      </c>
      <c r="B156" s="245"/>
      <c r="C156" s="246" t="str">
        <f ca="1">IF(LEN($A156)&gt;0,IF(LEFT($A156,1)&lt;&gt;" ",SUMIFS(수입,관,$A156,회계장부!$A:$A,"&lt;"&amp;회계보고_시작일),SUMIFS(수입,항목,TRIM($A156),회계장부!$A:$A,"&lt;"&amp;회계보고_시작일)),"")</f>
        <v/>
      </c>
      <c r="D156" s="246" t="str">
        <f ca="1">IF(LEN($A156)&gt;0,IF(LEFT($A156,1)&lt;&gt;" ",SUMIFS(수입,관,$A156,회계장부!$A:$A,"&gt;="&amp;회계보고_시작일,회계장부!$A:$A,"&lt;="&amp;회계보고_종료일),SUMIFS(수입,항목,TRIM($A156),회계장부!$A:$A,"&gt;="&amp;회계보고_시작일,회계장부!$A:$A,"&lt;="&amp;회계보고_종료일)),"")</f>
        <v/>
      </c>
      <c r="E156" s="254" t="str">
        <f t="shared" ca="1" si="9"/>
        <v/>
      </c>
      <c r="F156" s="235" t="str">
        <f ca="1">IFERROR(INDEX(회계코드!$G:$G,MATCH(ROW(F156),회계코드!$F:$F,0),1),IFERROR(INDEX(회계코드!$I:$I,MATCH(ROW(F156),회계코드!$H:$H,0),1),""))</f>
        <v/>
      </c>
      <c r="G156" s="251"/>
      <c r="H156" s="252" t="str">
        <f ca="1">IF(LEN($F156)&gt;0,IF(LEFT($F156,1)&lt;&gt;" ",SUMIFS(지출,관,$F156,회계장부!$A:$A,"&lt;"&amp;회계보고_시작일),SUMIFS(지출,항목,TRIM($F156),회계장부!$A:$A,"&lt;"&amp;회계보고_시작일)),"")</f>
        <v/>
      </c>
      <c r="I156" s="252" t="str">
        <f ca="1">IF(LEN($F156)&gt;0,IF(LEFT($F156,1)&lt;&gt;" ",SUMIFS(지출,관,$F156,회계장부!$A:$A,"&gt;="&amp;회계보고_시작일,회계장부!$A:$A,"&lt;="&amp;회계보고_종료일),SUMIFS(지출,항목,TRIM($F156),회계장부!$A:$A,"&gt;="&amp;회계보고_시작일,회계장부!$A:$A,"&lt;="&amp;회계보고_종료일)),"")</f>
        <v/>
      </c>
      <c r="J156" s="255" t="str">
        <f t="shared" ca="1" si="10"/>
        <v/>
      </c>
      <c r="O156" s="1">
        <f t="shared" ca="1" si="8"/>
        <v>0</v>
      </c>
    </row>
    <row r="157" spans="1:15" ht="17.25" thickBot="1">
      <c r="A157" s="234" t="str">
        <f ca="1">IFERROR(INDEX(회계코드!$C:$C,MATCH(ROW(A157),회계코드!$B:$B,0),1),IFERROR(INDEX(회계코드!$E:$E,MATCH(ROW(A157),회계코드!$D:$D,0),1),""))</f>
        <v/>
      </c>
      <c r="B157" s="245"/>
      <c r="C157" s="246" t="str">
        <f ca="1">IF(LEN($A157)&gt;0,IF(LEFT($A157,1)&lt;&gt;" ",SUMIFS(수입,관,$A157,회계장부!$A:$A,"&lt;"&amp;회계보고_시작일),SUMIFS(수입,항목,TRIM($A157),회계장부!$A:$A,"&lt;"&amp;회계보고_시작일)),"")</f>
        <v/>
      </c>
      <c r="D157" s="246" t="str">
        <f ca="1">IF(LEN($A157)&gt;0,IF(LEFT($A157,1)&lt;&gt;" ",SUMIFS(수입,관,$A157,회계장부!$A:$A,"&gt;="&amp;회계보고_시작일,회계장부!$A:$A,"&lt;="&amp;회계보고_종료일),SUMIFS(수입,항목,TRIM($A157),회계장부!$A:$A,"&gt;="&amp;회계보고_시작일,회계장부!$A:$A,"&lt;="&amp;회계보고_종료일)),"")</f>
        <v/>
      </c>
      <c r="E157" s="254" t="str">
        <f t="shared" ca="1" si="9"/>
        <v/>
      </c>
      <c r="F157" s="235" t="str">
        <f ca="1">IFERROR(INDEX(회계코드!$G:$G,MATCH(ROW(F157),회계코드!$F:$F,0),1),IFERROR(INDEX(회계코드!$I:$I,MATCH(ROW(F157),회계코드!$H:$H,0),1),""))</f>
        <v/>
      </c>
      <c r="G157" s="251"/>
      <c r="H157" s="252" t="str">
        <f ca="1">IF(LEN($F157)&gt;0,IF(LEFT($F157,1)&lt;&gt;" ",SUMIFS(지출,관,$F157,회계장부!$A:$A,"&lt;"&amp;회계보고_시작일),SUMIFS(지출,항목,TRIM($F157),회계장부!$A:$A,"&lt;"&amp;회계보고_시작일)),"")</f>
        <v/>
      </c>
      <c r="I157" s="252" t="str">
        <f ca="1">IF(LEN($F157)&gt;0,IF(LEFT($F157,1)&lt;&gt;" ",SUMIFS(지출,관,$F157,회계장부!$A:$A,"&gt;="&amp;회계보고_시작일,회계장부!$A:$A,"&lt;="&amp;회계보고_종료일),SUMIFS(지출,항목,TRIM($F157),회계장부!$A:$A,"&gt;="&amp;회계보고_시작일,회계장부!$A:$A,"&lt;="&amp;회계보고_종료일)),"")</f>
        <v/>
      </c>
      <c r="J157" s="255" t="str">
        <f t="shared" ca="1" si="10"/>
        <v/>
      </c>
      <c r="O157" s="1">
        <f t="shared" ca="1" si="8"/>
        <v>0</v>
      </c>
    </row>
    <row r="158" spans="1:15" ht="17.25" thickBot="1">
      <c r="A158" s="234" t="str">
        <f ca="1">IFERROR(INDEX(회계코드!$C:$C,MATCH(ROW(A158),회계코드!$B:$B,0),1),IFERROR(INDEX(회계코드!$E:$E,MATCH(ROW(A158),회계코드!$D:$D,0),1),""))</f>
        <v/>
      </c>
      <c r="B158" s="245"/>
      <c r="C158" s="246" t="str">
        <f ca="1">IF(LEN($A158)&gt;0,IF(LEFT($A158,1)&lt;&gt;" ",SUMIFS(수입,관,$A158,회계장부!$A:$A,"&lt;"&amp;회계보고_시작일),SUMIFS(수입,항목,TRIM($A158),회계장부!$A:$A,"&lt;"&amp;회계보고_시작일)),"")</f>
        <v/>
      </c>
      <c r="D158" s="246" t="str">
        <f ca="1">IF(LEN($A158)&gt;0,IF(LEFT($A158,1)&lt;&gt;" ",SUMIFS(수입,관,$A158,회계장부!$A:$A,"&gt;="&amp;회계보고_시작일,회계장부!$A:$A,"&lt;="&amp;회계보고_종료일),SUMIFS(수입,항목,TRIM($A158),회계장부!$A:$A,"&gt;="&amp;회계보고_시작일,회계장부!$A:$A,"&lt;="&amp;회계보고_종료일)),"")</f>
        <v/>
      </c>
      <c r="E158" s="254" t="str">
        <f t="shared" ca="1" si="9"/>
        <v/>
      </c>
      <c r="F158" s="235" t="str">
        <f ca="1">IFERROR(INDEX(회계코드!$G:$G,MATCH(ROW(F158),회계코드!$F:$F,0),1),IFERROR(INDEX(회계코드!$I:$I,MATCH(ROW(F158),회계코드!$H:$H,0),1),""))</f>
        <v/>
      </c>
      <c r="G158" s="251"/>
      <c r="H158" s="252" t="str">
        <f ca="1">IF(LEN($F158)&gt;0,IF(LEFT($F158,1)&lt;&gt;" ",SUMIFS(지출,관,$F158,회계장부!$A:$A,"&lt;"&amp;회계보고_시작일),SUMIFS(지출,항목,TRIM($F158),회계장부!$A:$A,"&lt;"&amp;회계보고_시작일)),"")</f>
        <v/>
      </c>
      <c r="I158" s="252" t="str">
        <f ca="1">IF(LEN($F158)&gt;0,IF(LEFT($F158,1)&lt;&gt;" ",SUMIFS(지출,관,$F158,회계장부!$A:$A,"&gt;="&amp;회계보고_시작일,회계장부!$A:$A,"&lt;="&amp;회계보고_종료일),SUMIFS(지출,항목,TRIM($F158),회계장부!$A:$A,"&gt;="&amp;회계보고_시작일,회계장부!$A:$A,"&lt;="&amp;회계보고_종료일)),"")</f>
        <v/>
      </c>
      <c r="J158" s="255" t="str">
        <f t="shared" ca="1" si="10"/>
        <v/>
      </c>
      <c r="O158" s="1">
        <f t="shared" ca="1" si="8"/>
        <v>0</v>
      </c>
    </row>
    <row r="159" spans="1:15" ht="17.25" thickBot="1">
      <c r="A159" s="234" t="str">
        <f ca="1">IFERROR(INDEX(회계코드!$C:$C,MATCH(ROW(A159),회계코드!$B:$B,0),1),IFERROR(INDEX(회계코드!$E:$E,MATCH(ROW(A159),회계코드!$D:$D,0),1),""))</f>
        <v/>
      </c>
      <c r="B159" s="245"/>
      <c r="C159" s="246" t="str">
        <f ca="1">IF(LEN($A159)&gt;0,IF(LEFT($A159,1)&lt;&gt;" ",SUMIFS(수입,관,$A159,회계장부!$A:$A,"&lt;"&amp;회계보고_시작일),SUMIFS(수입,항목,TRIM($A159),회계장부!$A:$A,"&lt;"&amp;회계보고_시작일)),"")</f>
        <v/>
      </c>
      <c r="D159" s="246" t="str">
        <f ca="1">IF(LEN($A159)&gt;0,IF(LEFT($A159,1)&lt;&gt;" ",SUMIFS(수입,관,$A159,회계장부!$A:$A,"&gt;="&amp;회계보고_시작일,회계장부!$A:$A,"&lt;="&amp;회계보고_종료일),SUMIFS(수입,항목,TRIM($A159),회계장부!$A:$A,"&gt;="&amp;회계보고_시작일,회계장부!$A:$A,"&lt;="&amp;회계보고_종료일)),"")</f>
        <v/>
      </c>
      <c r="E159" s="254" t="str">
        <f t="shared" ca="1" si="9"/>
        <v/>
      </c>
      <c r="F159" s="235" t="str">
        <f ca="1">IFERROR(INDEX(회계코드!$G:$G,MATCH(ROW(F159),회계코드!$F:$F,0),1),IFERROR(INDEX(회계코드!$I:$I,MATCH(ROW(F159),회계코드!$H:$H,0),1),""))</f>
        <v/>
      </c>
      <c r="G159" s="251"/>
      <c r="H159" s="252" t="str">
        <f ca="1">IF(LEN($F159)&gt;0,IF(LEFT($F159,1)&lt;&gt;" ",SUMIFS(지출,관,$F159,회계장부!$A:$A,"&lt;"&amp;회계보고_시작일),SUMIFS(지출,항목,TRIM($F159),회계장부!$A:$A,"&lt;"&amp;회계보고_시작일)),"")</f>
        <v/>
      </c>
      <c r="I159" s="252" t="str">
        <f ca="1">IF(LEN($F159)&gt;0,IF(LEFT($F159,1)&lt;&gt;" ",SUMIFS(지출,관,$F159,회계장부!$A:$A,"&gt;="&amp;회계보고_시작일,회계장부!$A:$A,"&lt;="&amp;회계보고_종료일),SUMIFS(지출,항목,TRIM($F159),회계장부!$A:$A,"&gt;="&amp;회계보고_시작일,회계장부!$A:$A,"&lt;="&amp;회계보고_종료일)),"")</f>
        <v/>
      </c>
      <c r="J159" s="255" t="str">
        <f t="shared" ca="1" si="10"/>
        <v/>
      </c>
      <c r="O159" s="1">
        <f t="shared" ca="1" si="8"/>
        <v>0</v>
      </c>
    </row>
    <row r="160" spans="1:15" ht="17.25" thickBot="1">
      <c r="A160" s="234" t="str">
        <f ca="1">IFERROR(INDEX(회계코드!$C:$C,MATCH(ROW(A160),회계코드!$B:$B,0),1),IFERROR(INDEX(회계코드!$E:$E,MATCH(ROW(A160),회계코드!$D:$D,0),1),""))</f>
        <v/>
      </c>
      <c r="B160" s="245"/>
      <c r="C160" s="246" t="str">
        <f ca="1">IF(LEN($A160)&gt;0,IF(LEFT($A160,1)&lt;&gt;" ",SUMIFS(수입,관,$A160,회계장부!$A:$A,"&lt;"&amp;회계보고_시작일),SUMIFS(수입,항목,TRIM($A160),회계장부!$A:$A,"&lt;"&amp;회계보고_시작일)),"")</f>
        <v/>
      </c>
      <c r="D160" s="246" t="str">
        <f ca="1">IF(LEN($A160)&gt;0,IF(LEFT($A160,1)&lt;&gt;" ",SUMIFS(수입,관,$A160,회계장부!$A:$A,"&gt;="&amp;회계보고_시작일,회계장부!$A:$A,"&lt;="&amp;회계보고_종료일),SUMIFS(수입,항목,TRIM($A160),회계장부!$A:$A,"&gt;="&amp;회계보고_시작일,회계장부!$A:$A,"&lt;="&amp;회계보고_종료일)),"")</f>
        <v/>
      </c>
      <c r="E160" s="254" t="str">
        <f t="shared" ca="1" si="9"/>
        <v/>
      </c>
      <c r="F160" s="235" t="str">
        <f ca="1">IFERROR(INDEX(회계코드!$G:$G,MATCH(ROW(F160),회계코드!$F:$F,0),1),IFERROR(INDEX(회계코드!$I:$I,MATCH(ROW(F160),회계코드!$H:$H,0),1),""))</f>
        <v/>
      </c>
      <c r="G160" s="251"/>
      <c r="H160" s="252" t="str">
        <f ca="1">IF(LEN($F160)&gt;0,IF(LEFT($F160,1)&lt;&gt;" ",SUMIFS(지출,관,$F160,회계장부!$A:$A,"&lt;"&amp;회계보고_시작일),SUMIFS(지출,항목,TRIM($F160),회계장부!$A:$A,"&lt;"&amp;회계보고_시작일)),"")</f>
        <v/>
      </c>
      <c r="I160" s="252" t="str">
        <f ca="1">IF(LEN($F160)&gt;0,IF(LEFT($F160,1)&lt;&gt;" ",SUMIFS(지출,관,$F160,회계장부!$A:$A,"&gt;="&amp;회계보고_시작일,회계장부!$A:$A,"&lt;="&amp;회계보고_종료일),SUMIFS(지출,항목,TRIM($F160),회계장부!$A:$A,"&gt;="&amp;회계보고_시작일,회계장부!$A:$A,"&lt;="&amp;회계보고_종료일)),"")</f>
        <v/>
      </c>
      <c r="J160" s="255" t="str">
        <f t="shared" ca="1" si="10"/>
        <v/>
      </c>
      <c r="O160" s="1">
        <f t="shared" ca="1" si="8"/>
        <v>0</v>
      </c>
    </row>
    <row r="161" spans="1:15" ht="17.25" thickBot="1">
      <c r="A161" s="234" t="str">
        <f ca="1">IFERROR(INDEX(회계코드!$C:$C,MATCH(ROW(A161),회계코드!$B:$B,0),1),IFERROR(INDEX(회계코드!$E:$E,MATCH(ROW(A161),회계코드!$D:$D,0),1),""))</f>
        <v/>
      </c>
      <c r="B161" s="245"/>
      <c r="C161" s="246" t="str">
        <f ca="1">IF(LEN($A161)&gt;0,IF(LEFT($A161,1)&lt;&gt;" ",SUMIFS(수입,관,$A161,회계장부!$A:$A,"&lt;"&amp;회계보고_시작일),SUMIFS(수입,항목,TRIM($A161),회계장부!$A:$A,"&lt;"&amp;회계보고_시작일)),"")</f>
        <v/>
      </c>
      <c r="D161" s="246" t="str">
        <f ca="1">IF(LEN($A161)&gt;0,IF(LEFT($A161,1)&lt;&gt;" ",SUMIFS(수입,관,$A161,회계장부!$A:$A,"&gt;="&amp;회계보고_시작일,회계장부!$A:$A,"&lt;="&amp;회계보고_종료일),SUMIFS(수입,항목,TRIM($A161),회계장부!$A:$A,"&gt;="&amp;회계보고_시작일,회계장부!$A:$A,"&lt;="&amp;회계보고_종료일)),"")</f>
        <v/>
      </c>
      <c r="E161" s="254" t="str">
        <f t="shared" ca="1" si="9"/>
        <v/>
      </c>
      <c r="F161" s="235" t="str">
        <f ca="1">IFERROR(INDEX(회계코드!$G:$G,MATCH(ROW(F161),회계코드!$F:$F,0),1),IFERROR(INDEX(회계코드!$I:$I,MATCH(ROW(F161),회계코드!$H:$H,0),1),""))</f>
        <v/>
      </c>
      <c r="G161" s="251"/>
      <c r="H161" s="252" t="str">
        <f ca="1">IF(LEN($F161)&gt;0,IF(LEFT($F161,1)&lt;&gt;" ",SUMIFS(지출,관,$F161,회계장부!$A:$A,"&lt;"&amp;회계보고_시작일),SUMIFS(지출,항목,TRIM($F161),회계장부!$A:$A,"&lt;"&amp;회계보고_시작일)),"")</f>
        <v/>
      </c>
      <c r="I161" s="252" t="str">
        <f ca="1">IF(LEN($F161)&gt;0,IF(LEFT($F161,1)&lt;&gt;" ",SUMIFS(지출,관,$F161,회계장부!$A:$A,"&gt;="&amp;회계보고_시작일,회계장부!$A:$A,"&lt;="&amp;회계보고_종료일),SUMIFS(지출,항목,TRIM($F161),회계장부!$A:$A,"&gt;="&amp;회계보고_시작일,회계장부!$A:$A,"&lt;="&amp;회계보고_종료일)),"")</f>
        <v/>
      </c>
      <c r="J161" s="255" t="str">
        <f t="shared" ca="1" si="10"/>
        <v/>
      </c>
      <c r="O161" s="1">
        <f t="shared" ca="1" si="8"/>
        <v>0</v>
      </c>
    </row>
    <row r="162" spans="1:15" ht="17.25" thickBot="1">
      <c r="A162" s="234" t="str">
        <f ca="1">IFERROR(INDEX(회계코드!$C:$C,MATCH(ROW(A162),회계코드!$B:$B,0),1),IFERROR(INDEX(회계코드!$E:$E,MATCH(ROW(A162),회계코드!$D:$D,0),1),""))</f>
        <v/>
      </c>
      <c r="B162" s="245"/>
      <c r="C162" s="246" t="str">
        <f ca="1">IF(LEN($A162)&gt;0,IF(LEFT($A162,1)&lt;&gt;" ",SUMIFS(수입,관,$A162,회계장부!$A:$A,"&lt;"&amp;회계보고_시작일),SUMIFS(수입,항목,TRIM($A162),회계장부!$A:$A,"&lt;"&amp;회계보고_시작일)),"")</f>
        <v/>
      </c>
      <c r="D162" s="246" t="str">
        <f ca="1">IF(LEN($A162)&gt;0,IF(LEFT($A162,1)&lt;&gt;" ",SUMIFS(수입,관,$A162,회계장부!$A:$A,"&gt;="&amp;회계보고_시작일,회계장부!$A:$A,"&lt;="&amp;회계보고_종료일),SUMIFS(수입,항목,TRIM($A162),회계장부!$A:$A,"&gt;="&amp;회계보고_시작일,회계장부!$A:$A,"&lt;="&amp;회계보고_종료일)),"")</f>
        <v/>
      </c>
      <c r="E162" s="254" t="str">
        <f t="shared" ca="1" si="9"/>
        <v/>
      </c>
      <c r="F162" s="235" t="str">
        <f ca="1">IFERROR(INDEX(회계코드!$G:$G,MATCH(ROW(F162),회계코드!$F:$F,0),1),IFERROR(INDEX(회계코드!$I:$I,MATCH(ROW(F162),회계코드!$H:$H,0),1),""))</f>
        <v/>
      </c>
      <c r="G162" s="251"/>
      <c r="H162" s="252" t="str">
        <f ca="1">IF(LEN($F162)&gt;0,IF(LEFT($F162,1)&lt;&gt;" ",SUMIFS(지출,관,$F162,회계장부!$A:$A,"&lt;"&amp;회계보고_시작일),SUMIFS(지출,항목,TRIM($F162),회계장부!$A:$A,"&lt;"&amp;회계보고_시작일)),"")</f>
        <v/>
      </c>
      <c r="I162" s="252" t="str">
        <f ca="1">IF(LEN($F162)&gt;0,IF(LEFT($F162,1)&lt;&gt;" ",SUMIFS(지출,관,$F162,회계장부!$A:$A,"&gt;="&amp;회계보고_시작일,회계장부!$A:$A,"&lt;="&amp;회계보고_종료일),SUMIFS(지출,항목,TRIM($F162),회계장부!$A:$A,"&gt;="&amp;회계보고_시작일,회계장부!$A:$A,"&lt;="&amp;회계보고_종료일)),"")</f>
        <v/>
      </c>
      <c r="J162" s="255" t="str">
        <f t="shared" ca="1" si="10"/>
        <v/>
      </c>
      <c r="O162" s="1">
        <f t="shared" ca="1" si="8"/>
        <v>0</v>
      </c>
    </row>
    <row r="163" spans="1:15" ht="17.25" thickBot="1">
      <c r="A163" s="234" t="str">
        <f ca="1">IFERROR(INDEX(회계코드!$C:$C,MATCH(ROW(A163),회계코드!$B:$B,0),1),IFERROR(INDEX(회계코드!$E:$E,MATCH(ROW(A163),회계코드!$D:$D,0),1),""))</f>
        <v/>
      </c>
      <c r="B163" s="245"/>
      <c r="C163" s="246" t="str">
        <f ca="1">IF(LEN($A163)&gt;0,IF(LEFT($A163,1)&lt;&gt;" ",SUMIFS(수입,관,$A163,회계장부!$A:$A,"&lt;"&amp;회계보고_시작일),SUMIFS(수입,항목,TRIM($A163),회계장부!$A:$A,"&lt;"&amp;회계보고_시작일)),"")</f>
        <v/>
      </c>
      <c r="D163" s="246" t="str">
        <f ca="1">IF(LEN($A163)&gt;0,IF(LEFT($A163,1)&lt;&gt;" ",SUMIFS(수입,관,$A163,회계장부!$A:$A,"&gt;="&amp;회계보고_시작일,회계장부!$A:$A,"&lt;="&amp;회계보고_종료일),SUMIFS(수입,항목,TRIM($A163),회계장부!$A:$A,"&gt;="&amp;회계보고_시작일,회계장부!$A:$A,"&lt;="&amp;회계보고_종료일)),"")</f>
        <v/>
      </c>
      <c r="E163" s="254" t="str">
        <f t="shared" ca="1" si="9"/>
        <v/>
      </c>
      <c r="F163" s="235" t="str">
        <f ca="1">IFERROR(INDEX(회계코드!$G:$G,MATCH(ROW(F163),회계코드!$F:$F,0),1),IFERROR(INDEX(회계코드!$I:$I,MATCH(ROW(F163),회계코드!$H:$H,0),1),""))</f>
        <v/>
      </c>
      <c r="G163" s="251"/>
      <c r="H163" s="252" t="str">
        <f ca="1">IF(LEN($F163)&gt;0,IF(LEFT($F163,1)&lt;&gt;" ",SUMIFS(지출,관,$F163,회계장부!$A:$A,"&lt;"&amp;회계보고_시작일),SUMIFS(지출,항목,TRIM($F163),회계장부!$A:$A,"&lt;"&amp;회계보고_시작일)),"")</f>
        <v/>
      </c>
      <c r="I163" s="252" t="str">
        <f ca="1">IF(LEN($F163)&gt;0,IF(LEFT($F163,1)&lt;&gt;" ",SUMIFS(지출,관,$F163,회계장부!$A:$A,"&gt;="&amp;회계보고_시작일,회계장부!$A:$A,"&lt;="&amp;회계보고_종료일),SUMIFS(지출,항목,TRIM($F163),회계장부!$A:$A,"&gt;="&amp;회계보고_시작일,회계장부!$A:$A,"&lt;="&amp;회계보고_종료일)),"")</f>
        <v/>
      </c>
      <c r="J163" s="255" t="str">
        <f t="shared" ca="1" si="10"/>
        <v/>
      </c>
      <c r="O163" s="1">
        <f t="shared" ca="1" si="8"/>
        <v>0</v>
      </c>
    </row>
    <row r="164" spans="1:15" ht="17.25" thickBot="1">
      <c r="A164" s="234" t="str">
        <f ca="1">IFERROR(INDEX(회계코드!$C:$C,MATCH(ROW(A164),회계코드!$B:$B,0),1),IFERROR(INDEX(회계코드!$E:$E,MATCH(ROW(A164),회계코드!$D:$D,0),1),""))</f>
        <v/>
      </c>
      <c r="B164" s="245"/>
      <c r="C164" s="246" t="str">
        <f ca="1">IF(LEN($A164)&gt;0,IF(LEFT($A164,1)&lt;&gt;" ",SUMIFS(수입,관,$A164,회계장부!$A:$A,"&lt;"&amp;회계보고_시작일),SUMIFS(수입,항목,TRIM($A164),회계장부!$A:$A,"&lt;"&amp;회계보고_시작일)),"")</f>
        <v/>
      </c>
      <c r="D164" s="246" t="str">
        <f ca="1">IF(LEN($A164)&gt;0,IF(LEFT($A164,1)&lt;&gt;" ",SUMIFS(수입,관,$A164,회계장부!$A:$A,"&gt;="&amp;회계보고_시작일,회계장부!$A:$A,"&lt;="&amp;회계보고_종료일),SUMIFS(수입,항목,TRIM($A164),회계장부!$A:$A,"&gt;="&amp;회계보고_시작일,회계장부!$A:$A,"&lt;="&amp;회계보고_종료일)),"")</f>
        <v/>
      </c>
      <c r="E164" s="254" t="str">
        <f t="shared" ca="1" si="9"/>
        <v/>
      </c>
      <c r="F164" s="235" t="str">
        <f ca="1">IFERROR(INDEX(회계코드!$G:$G,MATCH(ROW(F164),회계코드!$F:$F,0),1),IFERROR(INDEX(회계코드!$I:$I,MATCH(ROW(F164),회계코드!$H:$H,0),1),""))</f>
        <v/>
      </c>
      <c r="G164" s="251"/>
      <c r="H164" s="252" t="str">
        <f ca="1">IF(LEN($F164)&gt;0,IF(LEFT($F164,1)&lt;&gt;" ",SUMIFS(지출,관,$F164,회계장부!$A:$A,"&lt;"&amp;회계보고_시작일),SUMIFS(지출,항목,TRIM($F164),회계장부!$A:$A,"&lt;"&amp;회계보고_시작일)),"")</f>
        <v/>
      </c>
      <c r="I164" s="252" t="str">
        <f ca="1">IF(LEN($F164)&gt;0,IF(LEFT($F164,1)&lt;&gt;" ",SUMIFS(지출,관,$F164,회계장부!$A:$A,"&gt;="&amp;회계보고_시작일,회계장부!$A:$A,"&lt;="&amp;회계보고_종료일),SUMIFS(지출,항목,TRIM($F164),회계장부!$A:$A,"&gt;="&amp;회계보고_시작일,회계장부!$A:$A,"&lt;="&amp;회계보고_종료일)),"")</f>
        <v/>
      </c>
      <c r="J164" s="255" t="str">
        <f t="shared" ca="1" si="10"/>
        <v/>
      </c>
      <c r="O164" s="1">
        <f t="shared" ca="1" si="8"/>
        <v>0</v>
      </c>
    </row>
    <row r="165" spans="1:15" ht="17.25" thickBot="1">
      <c r="A165" s="234" t="str">
        <f ca="1">IFERROR(INDEX(회계코드!$C:$C,MATCH(ROW(A165),회계코드!$B:$B,0),1),IFERROR(INDEX(회계코드!$E:$E,MATCH(ROW(A165),회계코드!$D:$D,0),1),""))</f>
        <v/>
      </c>
      <c r="B165" s="245"/>
      <c r="C165" s="246" t="str">
        <f ca="1">IF(LEN($A165)&gt;0,IF(LEFT($A165,1)&lt;&gt;" ",SUMIFS(수입,관,$A165,회계장부!$A:$A,"&lt;"&amp;회계보고_시작일),SUMIFS(수입,항목,TRIM($A165),회계장부!$A:$A,"&lt;"&amp;회계보고_시작일)),"")</f>
        <v/>
      </c>
      <c r="D165" s="246" t="str">
        <f ca="1">IF(LEN($A165)&gt;0,IF(LEFT($A165,1)&lt;&gt;" ",SUMIFS(수입,관,$A165,회계장부!$A:$A,"&gt;="&amp;회계보고_시작일,회계장부!$A:$A,"&lt;="&amp;회계보고_종료일),SUMIFS(수입,항목,TRIM($A165),회계장부!$A:$A,"&gt;="&amp;회계보고_시작일,회계장부!$A:$A,"&lt;="&amp;회계보고_종료일)),"")</f>
        <v/>
      </c>
      <c r="E165" s="254" t="str">
        <f t="shared" ca="1" si="9"/>
        <v/>
      </c>
      <c r="F165" s="235" t="str">
        <f ca="1">IFERROR(INDEX(회계코드!$G:$G,MATCH(ROW(F165),회계코드!$F:$F,0),1),IFERROR(INDEX(회계코드!$I:$I,MATCH(ROW(F165),회계코드!$H:$H,0),1),""))</f>
        <v/>
      </c>
      <c r="G165" s="251"/>
      <c r="H165" s="252" t="str">
        <f ca="1">IF(LEN($F165)&gt;0,IF(LEFT($F165,1)&lt;&gt;" ",SUMIFS(지출,관,$F165,회계장부!$A:$A,"&lt;"&amp;회계보고_시작일),SUMIFS(지출,항목,TRIM($F165),회계장부!$A:$A,"&lt;"&amp;회계보고_시작일)),"")</f>
        <v/>
      </c>
      <c r="I165" s="252" t="str">
        <f ca="1">IF(LEN($F165)&gt;0,IF(LEFT($F165,1)&lt;&gt;" ",SUMIFS(지출,관,$F165,회계장부!$A:$A,"&gt;="&amp;회계보고_시작일,회계장부!$A:$A,"&lt;="&amp;회계보고_종료일),SUMIFS(지출,항목,TRIM($F165),회계장부!$A:$A,"&gt;="&amp;회계보고_시작일,회계장부!$A:$A,"&lt;="&amp;회계보고_종료일)),"")</f>
        <v/>
      </c>
      <c r="J165" s="255" t="str">
        <f t="shared" ca="1" si="10"/>
        <v/>
      </c>
      <c r="O165" s="1">
        <f t="shared" ca="1" si="8"/>
        <v>0</v>
      </c>
    </row>
    <row r="166" spans="1:15" ht="17.25" thickBot="1">
      <c r="A166" s="234" t="str">
        <f ca="1">IFERROR(INDEX(회계코드!$C:$C,MATCH(ROW(A166),회계코드!$B:$B,0),1),IFERROR(INDEX(회계코드!$E:$E,MATCH(ROW(A166),회계코드!$D:$D,0),1),""))</f>
        <v/>
      </c>
      <c r="B166" s="245"/>
      <c r="C166" s="246" t="str">
        <f ca="1">IF(LEN($A166)&gt;0,IF(LEFT($A166,1)&lt;&gt;" ",SUMIFS(수입,관,$A166,회계장부!$A:$A,"&lt;"&amp;회계보고_시작일),SUMIFS(수입,항목,TRIM($A166),회계장부!$A:$A,"&lt;"&amp;회계보고_시작일)),"")</f>
        <v/>
      </c>
      <c r="D166" s="246" t="str">
        <f ca="1">IF(LEN($A166)&gt;0,IF(LEFT($A166,1)&lt;&gt;" ",SUMIFS(수입,관,$A166,회계장부!$A:$A,"&gt;="&amp;회계보고_시작일,회계장부!$A:$A,"&lt;="&amp;회계보고_종료일),SUMIFS(수입,항목,TRIM($A166),회계장부!$A:$A,"&gt;="&amp;회계보고_시작일,회계장부!$A:$A,"&lt;="&amp;회계보고_종료일)),"")</f>
        <v/>
      </c>
      <c r="E166" s="254" t="str">
        <f t="shared" ca="1" si="9"/>
        <v/>
      </c>
      <c r="F166" s="235" t="str">
        <f ca="1">IFERROR(INDEX(회계코드!$G:$G,MATCH(ROW(F166),회계코드!$F:$F,0),1),IFERROR(INDEX(회계코드!$I:$I,MATCH(ROW(F166),회계코드!$H:$H,0),1),""))</f>
        <v/>
      </c>
      <c r="G166" s="251"/>
      <c r="H166" s="252" t="str">
        <f ca="1">IF(LEN($F166)&gt;0,IF(LEFT($F166,1)&lt;&gt;" ",SUMIFS(지출,관,$F166,회계장부!$A:$A,"&lt;"&amp;회계보고_시작일),SUMIFS(지출,항목,TRIM($F166),회계장부!$A:$A,"&lt;"&amp;회계보고_시작일)),"")</f>
        <v/>
      </c>
      <c r="I166" s="252" t="str">
        <f ca="1">IF(LEN($F166)&gt;0,IF(LEFT($F166,1)&lt;&gt;" ",SUMIFS(지출,관,$F166,회계장부!$A:$A,"&gt;="&amp;회계보고_시작일,회계장부!$A:$A,"&lt;="&amp;회계보고_종료일),SUMIFS(지출,항목,TRIM($F166),회계장부!$A:$A,"&gt;="&amp;회계보고_시작일,회계장부!$A:$A,"&lt;="&amp;회계보고_종료일)),"")</f>
        <v/>
      </c>
      <c r="J166" s="255" t="str">
        <f t="shared" ca="1" si="10"/>
        <v/>
      </c>
      <c r="O166" s="1">
        <f t="shared" ca="1" si="8"/>
        <v>0</v>
      </c>
    </row>
    <row r="167" spans="1:15" ht="17.25" thickBot="1">
      <c r="A167" s="234" t="str">
        <f ca="1">IFERROR(INDEX(회계코드!$C:$C,MATCH(ROW(A167),회계코드!$B:$B,0),1),IFERROR(INDEX(회계코드!$E:$E,MATCH(ROW(A167),회계코드!$D:$D,0),1),""))</f>
        <v/>
      </c>
      <c r="B167" s="245"/>
      <c r="C167" s="246" t="str">
        <f ca="1">IF(LEN($A167)&gt;0,IF(LEFT($A167,1)&lt;&gt;" ",SUMIFS(수입,관,$A167,회계장부!$A:$A,"&lt;"&amp;회계보고_시작일),SUMIFS(수입,항목,TRIM($A167),회계장부!$A:$A,"&lt;"&amp;회계보고_시작일)),"")</f>
        <v/>
      </c>
      <c r="D167" s="246" t="str">
        <f ca="1">IF(LEN($A167)&gt;0,IF(LEFT($A167,1)&lt;&gt;" ",SUMIFS(수입,관,$A167,회계장부!$A:$A,"&gt;="&amp;회계보고_시작일,회계장부!$A:$A,"&lt;="&amp;회계보고_종료일),SUMIFS(수입,항목,TRIM($A167),회계장부!$A:$A,"&gt;="&amp;회계보고_시작일,회계장부!$A:$A,"&lt;="&amp;회계보고_종료일)),"")</f>
        <v/>
      </c>
      <c r="E167" s="254" t="str">
        <f t="shared" ca="1" si="9"/>
        <v/>
      </c>
      <c r="F167" s="235" t="str">
        <f ca="1">IFERROR(INDEX(회계코드!$G:$G,MATCH(ROW(F167),회계코드!$F:$F,0),1),IFERROR(INDEX(회계코드!$I:$I,MATCH(ROW(F167),회계코드!$H:$H,0),1),""))</f>
        <v/>
      </c>
      <c r="G167" s="251"/>
      <c r="H167" s="252" t="str">
        <f ca="1">IF(LEN($F167)&gt;0,IF(LEFT($F167,1)&lt;&gt;" ",SUMIFS(지출,관,$F167,회계장부!$A:$A,"&lt;"&amp;회계보고_시작일),SUMIFS(지출,항목,TRIM($F167),회계장부!$A:$A,"&lt;"&amp;회계보고_시작일)),"")</f>
        <v/>
      </c>
      <c r="I167" s="252" t="str">
        <f ca="1">IF(LEN($F167)&gt;0,IF(LEFT($F167,1)&lt;&gt;" ",SUMIFS(지출,관,$F167,회계장부!$A:$A,"&gt;="&amp;회계보고_시작일,회계장부!$A:$A,"&lt;="&amp;회계보고_종료일),SUMIFS(지출,항목,TRIM($F167),회계장부!$A:$A,"&gt;="&amp;회계보고_시작일,회계장부!$A:$A,"&lt;="&amp;회계보고_종료일)),"")</f>
        <v/>
      </c>
      <c r="J167" s="255" t="str">
        <f t="shared" ca="1" si="10"/>
        <v/>
      </c>
      <c r="O167" s="1">
        <f t="shared" ca="1" si="8"/>
        <v>0</v>
      </c>
    </row>
    <row r="168" spans="1:15" ht="17.25" thickBot="1">
      <c r="A168" s="234" t="str">
        <f ca="1">IFERROR(INDEX(회계코드!$C:$C,MATCH(ROW(A168),회계코드!$B:$B,0),1),IFERROR(INDEX(회계코드!$E:$E,MATCH(ROW(A168),회계코드!$D:$D,0),1),""))</f>
        <v/>
      </c>
      <c r="B168" s="245"/>
      <c r="C168" s="246" t="str">
        <f ca="1">IF(LEN($A168)&gt;0,IF(LEFT($A168,1)&lt;&gt;" ",SUMIFS(수입,관,$A168,회계장부!$A:$A,"&lt;"&amp;회계보고_시작일),SUMIFS(수입,항목,TRIM($A168),회계장부!$A:$A,"&lt;"&amp;회계보고_시작일)),"")</f>
        <v/>
      </c>
      <c r="D168" s="246" t="str">
        <f ca="1">IF(LEN($A168)&gt;0,IF(LEFT($A168,1)&lt;&gt;" ",SUMIFS(수입,관,$A168,회계장부!$A:$A,"&gt;="&amp;회계보고_시작일,회계장부!$A:$A,"&lt;="&amp;회계보고_종료일),SUMIFS(수입,항목,TRIM($A168),회계장부!$A:$A,"&gt;="&amp;회계보고_시작일,회계장부!$A:$A,"&lt;="&amp;회계보고_종료일)),"")</f>
        <v/>
      </c>
      <c r="E168" s="254" t="str">
        <f t="shared" ca="1" si="9"/>
        <v/>
      </c>
      <c r="F168" s="235" t="str">
        <f ca="1">IFERROR(INDEX(회계코드!$G:$G,MATCH(ROW(F168),회계코드!$F:$F,0),1),IFERROR(INDEX(회계코드!$I:$I,MATCH(ROW(F168),회계코드!$H:$H,0),1),""))</f>
        <v/>
      </c>
      <c r="G168" s="251"/>
      <c r="H168" s="252" t="str">
        <f ca="1">IF(LEN($F168)&gt;0,IF(LEFT($F168,1)&lt;&gt;" ",SUMIFS(지출,관,$F168,회계장부!$A:$A,"&lt;"&amp;회계보고_시작일),SUMIFS(지출,항목,TRIM($F168),회계장부!$A:$A,"&lt;"&amp;회계보고_시작일)),"")</f>
        <v/>
      </c>
      <c r="I168" s="252" t="str">
        <f ca="1">IF(LEN($F168)&gt;0,IF(LEFT($F168,1)&lt;&gt;" ",SUMIFS(지출,관,$F168,회계장부!$A:$A,"&gt;="&amp;회계보고_시작일,회계장부!$A:$A,"&lt;="&amp;회계보고_종료일),SUMIFS(지출,항목,TRIM($F168),회계장부!$A:$A,"&gt;="&amp;회계보고_시작일,회계장부!$A:$A,"&lt;="&amp;회계보고_종료일)),"")</f>
        <v/>
      </c>
      <c r="J168" s="255" t="str">
        <f t="shared" ca="1" si="10"/>
        <v/>
      </c>
      <c r="O168" s="1">
        <f t="shared" ca="1" si="8"/>
        <v>0</v>
      </c>
    </row>
    <row r="169" spans="1:15" ht="17.25" thickBot="1">
      <c r="A169" s="234" t="str">
        <f ca="1">IFERROR(INDEX(회계코드!$C:$C,MATCH(ROW(A169),회계코드!$B:$B,0),1),IFERROR(INDEX(회계코드!$E:$E,MATCH(ROW(A169),회계코드!$D:$D,0),1),""))</f>
        <v/>
      </c>
      <c r="B169" s="245"/>
      <c r="C169" s="246" t="str">
        <f ca="1">IF(LEN($A169)&gt;0,IF(LEFT($A169,1)&lt;&gt;" ",SUMIFS(수입,관,$A169,회계장부!$A:$A,"&lt;"&amp;회계보고_시작일),SUMIFS(수입,항목,TRIM($A169),회계장부!$A:$A,"&lt;"&amp;회계보고_시작일)),"")</f>
        <v/>
      </c>
      <c r="D169" s="246" t="str">
        <f ca="1">IF(LEN($A169)&gt;0,IF(LEFT($A169,1)&lt;&gt;" ",SUMIFS(수입,관,$A169,회계장부!$A:$A,"&gt;="&amp;회계보고_시작일,회계장부!$A:$A,"&lt;="&amp;회계보고_종료일),SUMIFS(수입,항목,TRIM($A169),회계장부!$A:$A,"&gt;="&amp;회계보고_시작일,회계장부!$A:$A,"&lt;="&amp;회계보고_종료일)),"")</f>
        <v/>
      </c>
      <c r="E169" s="254" t="str">
        <f t="shared" ca="1" si="9"/>
        <v/>
      </c>
      <c r="F169" s="235" t="str">
        <f ca="1">IFERROR(INDEX(회계코드!$G:$G,MATCH(ROW(F169),회계코드!$F:$F,0),1),IFERROR(INDEX(회계코드!$I:$I,MATCH(ROW(F169),회계코드!$H:$H,0),1),""))</f>
        <v/>
      </c>
      <c r="G169" s="251"/>
      <c r="H169" s="252" t="str">
        <f ca="1">IF(LEN($F169)&gt;0,IF(LEFT($F169,1)&lt;&gt;" ",SUMIFS(지출,관,$F169,회계장부!$A:$A,"&lt;"&amp;회계보고_시작일),SUMIFS(지출,항목,TRIM($F169),회계장부!$A:$A,"&lt;"&amp;회계보고_시작일)),"")</f>
        <v/>
      </c>
      <c r="I169" s="252" t="str">
        <f ca="1">IF(LEN($F169)&gt;0,IF(LEFT($F169,1)&lt;&gt;" ",SUMIFS(지출,관,$F169,회계장부!$A:$A,"&gt;="&amp;회계보고_시작일,회계장부!$A:$A,"&lt;="&amp;회계보고_종료일),SUMIFS(지출,항목,TRIM($F169),회계장부!$A:$A,"&gt;="&amp;회계보고_시작일,회계장부!$A:$A,"&lt;="&amp;회계보고_종료일)),"")</f>
        <v/>
      </c>
      <c r="J169" s="255" t="str">
        <f t="shared" ca="1" si="10"/>
        <v/>
      </c>
      <c r="O169" s="1">
        <f t="shared" ca="1" si="8"/>
        <v>0</v>
      </c>
    </row>
    <row r="170" spans="1:15" ht="17.25" thickBot="1">
      <c r="A170" s="234" t="str">
        <f ca="1">IFERROR(INDEX(회계코드!$C:$C,MATCH(ROW(A170),회계코드!$B:$B,0),1),IFERROR(INDEX(회계코드!$E:$E,MATCH(ROW(A170),회계코드!$D:$D,0),1),""))</f>
        <v/>
      </c>
      <c r="B170" s="245"/>
      <c r="C170" s="246" t="str">
        <f ca="1">IF(LEN($A170)&gt;0,IF(LEFT($A170,1)&lt;&gt;" ",SUMIFS(수입,관,$A170,회계장부!$A:$A,"&lt;"&amp;회계보고_시작일),SUMIFS(수입,항목,TRIM($A170),회계장부!$A:$A,"&lt;"&amp;회계보고_시작일)),"")</f>
        <v/>
      </c>
      <c r="D170" s="246" t="str">
        <f ca="1">IF(LEN($A170)&gt;0,IF(LEFT($A170,1)&lt;&gt;" ",SUMIFS(수입,관,$A170,회계장부!$A:$A,"&gt;="&amp;회계보고_시작일,회계장부!$A:$A,"&lt;="&amp;회계보고_종료일),SUMIFS(수입,항목,TRIM($A170),회계장부!$A:$A,"&gt;="&amp;회계보고_시작일,회계장부!$A:$A,"&lt;="&amp;회계보고_종료일)),"")</f>
        <v/>
      </c>
      <c r="E170" s="254" t="str">
        <f t="shared" ca="1" si="9"/>
        <v/>
      </c>
      <c r="F170" s="235" t="str">
        <f ca="1">IFERROR(INDEX(회계코드!$G:$G,MATCH(ROW(F170),회계코드!$F:$F,0),1),IFERROR(INDEX(회계코드!$I:$I,MATCH(ROW(F170),회계코드!$H:$H,0),1),""))</f>
        <v/>
      </c>
      <c r="G170" s="251"/>
      <c r="H170" s="252" t="str">
        <f ca="1">IF(LEN($F170)&gt;0,IF(LEFT($F170,1)&lt;&gt;" ",SUMIFS(지출,관,$F170,회계장부!$A:$A,"&lt;"&amp;회계보고_시작일),SUMIFS(지출,항목,TRIM($F170),회계장부!$A:$A,"&lt;"&amp;회계보고_시작일)),"")</f>
        <v/>
      </c>
      <c r="I170" s="252" t="str">
        <f ca="1">IF(LEN($F170)&gt;0,IF(LEFT($F170,1)&lt;&gt;" ",SUMIFS(지출,관,$F170,회계장부!$A:$A,"&gt;="&amp;회계보고_시작일,회계장부!$A:$A,"&lt;="&amp;회계보고_종료일),SUMIFS(지출,항목,TRIM($F170),회계장부!$A:$A,"&gt;="&amp;회계보고_시작일,회계장부!$A:$A,"&lt;="&amp;회계보고_종료일)),"")</f>
        <v/>
      </c>
      <c r="J170" s="255" t="str">
        <f t="shared" ca="1" si="10"/>
        <v/>
      </c>
      <c r="O170" s="1">
        <f t="shared" ca="1" si="8"/>
        <v>0</v>
      </c>
    </row>
    <row r="171" spans="1:15" ht="17.25" thickBot="1">
      <c r="A171" s="234" t="str">
        <f ca="1">IFERROR(INDEX(회계코드!$C:$C,MATCH(ROW(A171),회계코드!$B:$B,0),1),IFERROR(INDEX(회계코드!$E:$E,MATCH(ROW(A171),회계코드!$D:$D,0),1),""))</f>
        <v/>
      </c>
      <c r="B171" s="245"/>
      <c r="C171" s="246" t="str">
        <f ca="1">IF(LEN($A171)&gt;0,IF(LEFT($A171,1)&lt;&gt;" ",SUMIFS(수입,관,$A171,회계장부!$A:$A,"&lt;"&amp;회계보고_시작일),SUMIFS(수입,항목,TRIM($A171),회계장부!$A:$A,"&lt;"&amp;회계보고_시작일)),"")</f>
        <v/>
      </c>
      <c r="D171" s="246" t="str">
        <f ca="1">IF(LEN($A171)&gt;0,IF(LEFT($A171,1)&lt;&gt;" ",SUMIFS(수입,관,$A171,회계장부!$A:$A,"&gt;="&amp;회계보고_시작일,회계장부!$A:$A,"&lt;="&amp;회계보고_종료일),SUMIFS(수입,항목,TRIM($A171),회계장부!$A:$A,"&gt;="&amp;회계보고_시작일,회계장부!$A:$A,"&lt;="&amp;회계보고_종료일)),"")</f>
        <v/>
      </c>
      <c r="E171" s="254" t="str">
        <f t="shared" ca="1" si="9"/>
        <v/>
      </c>
      <c r="F171" s="235" t="str">
        <f ca="1">IFERROR(INDEX(회계코드!$G:$G,MATCH(ROW(F171),회계코드!$F:$F,0),1),IFERROR(INDEX(회계코드!$I:$I,MATCH(ROW(F171),회계코드!$H:$H,0),1),""))</f>
        <v/>
      </c>
      <c r="G171" s="251"/>
      <c r="H171" s="252" t="str">
        <f ca="1">IF(LEN($F171)&gt;0,IF(LEFT($F171,1)&lt;&gt;" ",SUMIFS(지출,관,$F171,회계장부!$A:$A,"&lt;"&amp;회계보고_시작일),SUMIFS(지출,항목,TRIM($F171),회계장부!$A:$A,"&lt;"&amp;회계보고_시작일)),"")</f>
        <v/>
      </c>
      <c r="I171" s="252" t="str">
        <f ca="1">IF(LEN($F171)&gt;0,IF(LEFT($F171,1)&lt;&gt;" ",SUMIFS(지출,관,$F171,회계장부!$A:$A,"&gt;="&amp;회계보고_시작일,회계장부!$A:$A,"&lt;="&amp;회계보고_종료일),SUMIFS(지출,항목,TRIM($F171),회계장부!$A:$A,"&gt;="&amp;회계보고_시작일,회계장부!$A:$A,"&lt;="&amp;회계보고_종료일)),"")</f>
        <v/>
      </c>
      <c r="J171" s="255" t="str">
        <f t="shared" ca="1" si="10"/>
        <v/>
      </c>
      <c r="O171" s="1">
        <f t="shared" ca="1" si="8"/>
        <v>0</v>
      </c>
    </row>
    <row r="172" spans="1:15" ht="17.25" thickBot="1">
      <c r="A172" s="234" t="str">
        <f ca="1">IFERROR(INDEX(회계코드!$C:$C,MATCH(ROW(A172),회계코드!$B:$B,0),1),IFERROR(INDEX(회계코드!$E:$E,MATCH(ROW(A172),회계코드!$D:$D,0),1),""))</f>
        <v/>
      </c>
      <c r="B172" s="245"/>
      <c r="C172" s="246" t="str">
        <f ca="1">IF(LEN($A172)&gt;0,IF(LEFT($A172,1)&lt;&gt;" ",SUMIFS(수입,관,$A172,회계장부!$A:$A,"&lt;"&amp;회계보고_시작일),SUMIFS(수입,항목,TRIM($A172),회계장부!$A:$A,"&lt;"&amp;회계보고_시작일)),"")</f>
        <v/>
      </c>
      <c r="D172" s="246" t="str">
        <f ca="1">IF(LEN($A172)&gt;0,IF(LEFT($A172,1)&lt;&gt;" ",SUMIFS(수입,관,$A172,회계장부!$A:$A,"&gt;="&amp;회계보고_시작일,회계장부!$A:$A,"&lt;="&amp;회계보고_종료일),SUMIFS(수입,항목,TRIM($A172),회계장부!$A:$A,"&gt;="&amp;회계보고_시작일,회계장부!$A:$A,"&lt;="&amp;회계보고_종료일)),"")</f>
        <v/>
      </c>
      <c r="E172" s="254" t="str">
        <f t="shared" ca="1" si="9"/>
        <v/>
      </c>
      <c r="F172" s="235" t="str">
        <f ca="1">IFERROR(INDEX(회계코드!$G:$G,MATCH(ROW(F172),회계코드!$F:$F,0),1),IFERROR(INDEX(회계코드!$I:$I,MATCH(ROW(F172),회계코드!$H:$H,0),1),""))</f>
        <v/>
      </c>
      <c r="G172" s="251"/>
      <c r="H172" s="252" t="str">
        <f ca="1">IF(LEN($F172)&gt;0,IF(LEFT($F172,1)&lt;&gt;" ",SUMIFS(지출,관,$F172,회계장부!$A:$A,"&lt;"&amp;회계보고_시작일),SUMIFS(지출,항목,TRIM($F172),회계장부!$A:$A,"&lt;"&amp;회계보고_시작일)),"")</f>
        <v/>
      </c>
      <c r="I172" s="252" t="str">
        <f ca="1">IF(LEN($F172)&gt;0,IF(LEFT($F172,1)&lt;&gt;" ",SUMIFS(지출,관,$F172,회계장부!$A:$A,"&gt;="&amp;회계보고_시작일,회계장부!$A:$A,"&lt;="&amp;회계보고_종료일),SUMIFS(지출,항목,TRIM($F172),회계장부!$A:$A,"&gt;="&amp;회계보고_시작일,회계장부!$A:$A,"&lt;="&amp;회계보고_종료일)),"")</f>
        <v/>
      </c>
      <c r="J172" s="255" t="str">
        <f t="shared" ca="1" si="10"/>
        <v/>
      </c>
      <c r="O172" s="1">
        <f t="shared" ca="1" si="8"/>
        <v>0</v>
      </c>
    </row>
    <row r="173" spans="1:15" ht="17.25" thickBot="1">
      <c r="A173" s="234" t="str">
        <f ca="1">IFERROR(INDEX(회계코드!$C:$C,MATCH(ROW(A173),회계코드!$B:$B,0),1),IFERROR(INDEX(회계코드!$E:$E,MATCH(ROW(A173),회계코드!$D:$D,0),1),""))</f>
        <v/>
      </c>
      <c r="B173" s="245"/>
      <c r="C173" s="246" t="str">
        <f ca="1">IF(LEN($A173)&gt;0,IF(LEFT($A173,1)&lt;&gt;" ",SUMIFS(수입,관,$A173,회계장부!$A:$A,"&lt;"&amp;회계보고_시작일),SUMIFS(수입,항목,TRIM($A173),회계장부!$A:$A,"&lt;"&amp;회계보고_시작일)),"")</f>
        <v/>
      </c>
      <c r="D173" s="246" t="str">
        <f ca="1">IF(LEN($A173)&gt;0,IF(LEFT($A173,1)&lt;&gt;" ",SUMIFS(수입,관,$A173,회계장부!$A:$A,"&gt;="&amp;회계보고_시작일,회계장부!$A:$A,"&lt;="&amp;회계보고_종료일),SUMIFS(수입,항목,TRIM($A173),회계장부!$A:$A,"&gt;="&amp;회계보고_시작일,회계장부!$A:$A,"&lt;="&amp;회계보고_종료일)),"")</f>
        <v/>
      </c>
      <c r="E173" s="254" t="str">
        <f t="shared" ca="1" si="9"/>
        <v/>
      </c>
      <c r="F173" s="235" t="str">
        <f ca="1">IFERROR(INDEX(회계코드!$G:$G,MATCH(ROW(F173),회계코드!$F:$F,0),1),IFERROR(INDEX(회계코드!$I:$I,MATCH(ROW(F173),회계코드!$H:$H,0),1),""))</f>
        <v/>
      </c>
      <c r="G173" s="251"/>
      <c r="H173" s="252" t="str">
        <f ca="1">IF(LEN($F173)&gt;0,IF(LEFT($F173,1)&lt;&gt;" ",SUMIFS(지출,관,$F173,회계장부!$A:$A,"&lt;"&amp;회계보고_시작일),SUMIFS(지출,항목,TRIM($F173),회계장부!$A:$A,"&lt;"&amp;회계보고_시작일)),"")</f>
        <v/>
      </c>
      <c r="I173" s="252" t="str">
        <f ca="1">IF(LEN($F173)&gt;0,IF(LEFT($F173,1)&lt;&gt;" ",SUMIFS(지출,관,$F173,회계장부!$A:$A,"&gt;="&amp;회계보고_시작일,회계장부!$A:$A,"&lt;="&amp;회계보고_종료일),SUMIFS(지출,항목,TRIM($F173),회계장부!$A:$A,"&gt;="&amp;회계보고_시작일,회계장부!$A:$A,"&lt;="&amp;회계보고_종료일)),"")</f>
        <v/>
      </c>
      <c r="J173" s="255" t="str">
        <f t="shared" ca="1" si="10"/>
        <v/>
      </c>
      <c r="O173" s="1">
        <f t="shared" ca="1" si="8"/>
        <v>0</v>
      </c>
    </row>
    <row r="174" spans="1:15" ht="17.25" thickBot="1">
      <c r="A174" s="234" t="str">
        <f ca="1">IFERROR(INDEX(회계코드!$C:$C,MATCH(ROW(A174),회계코드!$B:$B,0),1),IFERROR(INDEX(회계코드!$E:$E,MATCH(ROW(A174),회계코드!$D:$D,0),1),""))</f>
        <v/>
      </c>
      <c r="B174" s="245"/>
      <c r="C174" s="246" t="str">
        <f ca="1">IF(LEN($A174)&gt;0,IF(LEFT($A174,1)&lt;&gt;" ",SUMIFS(수입,관,$A174,회계장부!$A:$A,"&lt;"&amp;회계보고_시작일),SUMIFS(수입,항목,TRIM($A174),회계장부!$A:$A,"&lt;"&amp;회계보고_시작일)),"")</f>
        <v/>
      </c>
      <c r="D174" s="246" t="str">
        <f ca="1">IF(LEN($A174)&gt;0,IF(LEFT($A174,1)&lt;&gt;" ",SUMIFS(수입,관,$A174,회계장부!$A:$A,"&gt;="&amp;회계보고_시작일,회계장부!$A:$A,"&lt;="&amp;회계보고_종료일),SUMIFS(수입,항목,TRIM($A174),회계장부!$A:$A,"&gt;="&amp;회계보고_시작일,회계장부!$A:$A,"&lt;="&amp;회계보고_종료일)),"")</f>
        <v/>
      </c>
      <c r="E174" s="254" t="str">
        <f t="shared" ca="1" si="9"/>
        <v/>
      </c>
      <c r="F174" s="235" t="str">
        <f ca="1">IFERROR(INDEX(회계코드!$G:$G,MATCH(ROW(F174),회계코드!$F:$F,0),1),IFERROR(INDEX(회계코드!$I:$I,MATCH(ROW(F174),회계코드!$H:$H,0),1),""))</f>
        <v/>
      </c>
      <c r="G174" s="251"/>
      <c r="H174" s="252" t="str">
        <f ca="1">IF(LEN($F174)&gt;0,IF(LEFT($F174,1)&lt;&gt;" ",SUMIFS(지출,관,$F174,회계장부!$A:$A,"&lt;"&amp;회계보고_시작일),SUMIFS(지출,항목,TRIM($F174),회계장부!$A:$A,"&lt;"&amp;회계보고_시작일)),"")</f>
        <v/>
      </c>
      <c r="I174" s="252" t="str">
        <f ca="1">IF(LEN($F174)&gt;0,IF(LEFT($F174,1)&lt;&gt;" ",SUMIFS(지출,관,$F174,회계장부!$A:$A,"&gt;="&amp;회계보고_시작일,회계장부!$A:$A,"&lt;="&amp;회계보고_종료일),SUMIFS(지출,항목,TRIM($F174),회계장부!$A:$A,"&gt;="&amp;회계보고_시작일,회계장부!$A:$A,"&lt;="&amp;회계보고_종료일)),"")</f>
        <v/>
      </c>
      <c r="J174" s="255" t="str">
        <f t="shared" ca="1" si="10"/>
        <v/>
      </c>
      <c r="O174" s="1">
        <f t="shared" ca="1" si="8"/>
        <v>0</v>
      </c>
    </row>
    <row r="175" spans="1:15" ht="17.25" thickBot="1">
      <c r="A175" s="234" t="str">
        <f ca="1">IFERROR(INDEX(회계코드!$C:$C,MATCH(ROW(A175),회계코드!$B:$B,0),1),IFERROR(INDEX(회계코드!$E:$E,MATCH(ROW(A175),회계코드!$D:$D,0),1),""))</f>
        <v/>
      </c>
      <c r="B175" s="245"/>
      <c r="C175" s="246" t="str">
        <f ca="1">IF(LEN($A175)&gt;0,IF(LEFT($A175,1)&lt;&gt;" ",SUMIFS(수입,관,$A175,회계장부!$A:$A,"&lt;"&amp;회계보고_시작일),SUMIFS(수입,항목,TRIM($A175),회계장부!$A:$A,"&lt;"&amp;회계보고_시작일)),"")</f>
        <v/>
      </c>
      <c r="D175" s="246" t="str">
        <f ca="1">IF(LEN($A175)&gt;0,IF(LEFT($A175,1)&lt;&gt;" ",SUMIFS(수입,관,$A175,회계장부!$A:$A,"&gt;="&amp;회계보고_시작일,회계장부!$A:$A,"&lt;="&amp;회계보고_종료일),SUMIFS(수입,항목,TRIM($A175),회계장부!$A:$A,"&gt;="&amp;회계보고_시작일,회계장부!$A:$A,"&lt;="&amp;회계보고_종료일)),"")</f>
        <v/>
      </c>
      <c r="E175" s="254" t="str">
        <f t="shared" ca="1" si="9"/>
        <v/>
      </c>
      <c r="F175" s="235" t="str">
        <f ca="1">IFERROR(INDEX(회계코드!$G:$G,MATCH(ROW(F175),회계코드!$F:$F,0),1),IFERROR(INDEX(회계코드!$I:$I,MATCH(ROW(F175),회계코드!$H:$H,0),1),""))</f>
        <v/>
      </c>
      <c r="G175" s="251"/>
      <c r="H175" s="252" t="str">
        <f ca="1">IF(LEN($F175)&gt;0,IF(LEFT($F175,1)&lt;&gt;" ",SUMIFS(지출,관,$F175,회계장부!$A:$A,"&lt;"&amp;회계보고_시작일),SUMIFS(지출,항목,TRIM($F175),회계장부!$A:$A,"&lt;"&amp;회계보고_시작일)),"")</f>
        <v/>
      </c>
      <c r="I175" s="252" t="str">
        <f ca="1">IF(LEN($F175)&gt;0,IF(LEFT($F175,1)&lt;&gt;" ",SUMIFS(지출,관,$F175,회계장부!$A:$A,"&gt;="&amp;회계보고_시작일,회계장부!$A:$A,"&lt;="&amp;회계보고_종료일),SUMIFS(지출,항목,TRIM($F175),회계장부!$A:$A,"&gt;="&amp;회계보고_시작일,회계장부!$A:$A,"&lt;="&amp;회계보고_종료일)),"")</f>
        <v/>
      </c>
      <c r="J175" s="255" t="str">
        <f t="shared" ca="1" si="10"/>
        <v/>
      </c>
      <c r="O175" s="1">
        <f t="shared" ca="1" si="8"/>
        <v>0</v>
      </c>
    </row>
    <row r="176" spans="1:15" ht="17.25" thickBot="1">
      <c r="A176" s="234" t="str">
        <f ca="1">IFERROR(INDEX(회계코드!$C:$C,MATCH(ROW(A176),회계코드!$B:$B,0),1),IFERROR(INDEX(회계코드!$E:$E,MATCH(ROW(A176),회계코드!$D:$D,0),1),""))</f>
        <v/>
      </c>
      <c r="B176" s="245"/>
      <c r="C176" s="246" t="str">
        <f ca="1">IF(LEN($A176)&gt;0,IF(LEFT($A176,1)&lt;&gt;" ",SUMIFS(수입,관,$A176,회계장부!$A:$A,"&lt;"&amp;회계보고_시작일),SUMIFS(수입,항목,TRIM($A176),회계장부!$A:$A,"&lt;"&amp;회계보고_시작일)),"")</f>
        <v/>
      </c>
      <c r="D176" s="246" t="str">
        <f ca="1">IF(LEN($A176)&gt;0,IF(LEFT($A176,1)&lt;&gt;" ",SUMIFS(수입,관,$A176,회계장부!$A:$A,"&gt;="&amp;회계보고_시작일,회계장부!$A:$A,"&lt;="&amp;회계보고_종료일),SUMIFS(수입,항목,TRIM($A176),회계장부!$A:$A,"&gt;="&amp;회계보고_시작일,회계장부!$A:$A,"&lt;="&amp;회계보고_종료일)),"")</f>
        <v/>
      </c>
      <c r="E176" s="254" t="str">
        <f t="shared" ca="1" si="9"/>
        <v/>
      </c>
      <c r="F176" s="235" t="str">
        <f ca="1">IFERROR(INDEX(회계코드!$G:$G,MATCH(ROW(F176),회계코드!$F:$F,0),1),IFERROR(INDEX(회계코드!$I:$I,MATCH(ROW(F176),회계코드!$H:$H,0),1),""))</f>
        <v/>
      </c>
      <c r="G176" s="251"/>
      <c r="H176" s="252" t="str">
        <f ca="1">IF(LEN($F176)&gt;0,IF(LEFT($F176,1)&lt;&gt;" ",SUMIFS(지출,관,$F176,회계장부!$A:$A,"&lt;"&amp;회계보고_시작일),SUMIFS(지출,항목,TRIM($F176),회계장부!$A:$A,"&lt;"&amp;회계보고_시작일)),"")</f>
        <v/>
      </c>
      <c r="I176" s="252" t="str">
        <f ca="1">IF(LEN($F176)&gt;0,IF(LEFT($F176,1)&lt;&gt;" ",SUMIFS(지출,관,$F176,회계장부!$A:$A,"&gt;="&amp;회계보고_시작일,회계장부!$A:$A,"&lt;="&amp;회계보고_종료일),SUMIFS(지출,항목,TRIM($F176),회계장부!$A:$A,"&gt;="&amp;회계보고_시작일,회계장부!$A:$A,"&lt;="&amp;회계보고_종료일)),"")</f>
        <v/>
      </c>
      <c r="J176" s="255" t="str">
        <f t="shared" ca="1" si="10"/>
        <v/>
      </c>
      <c r="O176" s="1">
        <f t="shared" ca="1" si="8"/>
        <v>0</v>
      </c>
    </row>
    <row r="177" spans="1:15" ht="17.25" thickBot="1">
      <c r="A177" s="234" t="str">
        <f ca="1">IFERROR(INDEX(회계코드!$C:$C,MATCH(ROW(A177),회계코드!$B:$B,0),1),IFERROR(INDEX(회계코드!$E:$E,MATCH(ROW(A177),회계코드!$D:$D,0),1),""))</f>
        <v/>
      </c>
      <c r="B177" s="245"/>
      <c r="C177" s="246" t="str">
        <f ca="1">IF(LEN($A177)&gt;0,IF(LEFT($A177,1)&lt;&gt;" ",SUMIFS(수입,관,$A177,회계장부!$A:$A,"&lt;"&amp;회계보고_시작일),SUMIFS(수입,항목,TRIM($A177),회계장부!$A:$A,"&lt;"&amp;회계보고_시작일)),"")</f>
        <v/>
      </c>
      <c r="D177" s="246" t="str">
        <f ca="1">IF(LEN($A177)&gt;0,IF(LEFT($A177,1)&lt;&gt;" ",SUMIFS(수입,관,$A177,회계장부!$A:$A,"&gt;="&amp;회계보고_시작일,회계장부!$A:$A,"&lt;="&amp;회계보고_종료일),SUMIFS(수입,항목,TRIM($A177),회계장부!$A:$A,"&gt;="&amp;회계보고_시작일,회계장부!$A:$A,"&lt;="&amp;회계보고_종료일)),"")</f>
        <v/>
      </c>
      <c r="E177" s="254" t="str">
        <f t="shared" ca="1" si="9"/>
        <v/>
      </c>
      <c r="F177" s="235" t="str">
        <f ca="1">IFERROR(INDEX(회계코드!$G:$G,MATCH(ROW(F177),회계코드!$F:$F,0),1),IFERROR(INDEX(회계코드!$I:$I,MATCH(ROW(F177),회계코드!$H:$H,0),1),""))</f>
        <v/>
      </c>
      <c r="G177" s="251"/>
      <c r="H177" s="252" t="str">
        <f ca="1">IF(LEN($F177)&gt;0,IF(LEFT($F177,1)&lt;&gt;" ",SUMIFS(지출,관,$F177,회계장부!$A:$A,"&lt;"&amp;회계보고_시작일),SUMIFS(지출,항목,TRIM($F177),회계장부!$A:$A,"&lt;"&amp;회계보고_시작일)),"")</f>
        <v/>
      </c>
      <c r="I177" s="252" t="str">
        <f ca="1">IF(LEN($F177)&gt;0,IF(LEFT($F177,1)&lt;&gt;" ",SUMIFS(지출,관,$F177,회계장부!$A:$A,"&gt;="&amp;회계보고_시작일,회계장부!$A:$A,"&lt;="&amp;회계보고_종료일),SUMIFS(지출,항목,TRIM($F177),회계장부!$A:$A,"&gt;="&amp;회계보고_시작일,회계장부!$A:$A,"&lt;="&amp;회계보고_종료일)),"")</f>
        <v/>
      </c>
      <c r="J177" s="255" t="str">
        <f t="shared" ca="1" si="10"/>
        <v/>
      </c>
      <c r="O177" s="1">
        <f t="shared" ca="1" si="8"/>
        <v>0</v>
      </c>
    </row>
    <row r="178" spans="1:15" ht="17.25" thickBot="1">
      <c r="A178" s="234" t="str">
        <f ca="1">IFERROR(INDEX(회계코드!$C:$C,MATCH(ROW(A178),회계코드!$B:$B,0),1),IFERROR(INDEX(회계코드!$E:$E,MATCH(ROW(A178),회계코드!$D:$D,0),1),""))</f>
        <v/>
      </c>
      <c r="B178" s="245"/>
      <c r="C178" s="246" t="str">
        <f ca="1">IF(LEN($A178)&gt;0,IF(LEFT($A178,1)&lt;&gt;" ",SUMIFS(수입,관,$A178,회계장부!$A:$A,"&lt;"&amp;회계보고_시작일),SUMIFS(수입,항목,TRIM($A178),회계장부!$A:$A,"&lt;"&amp;회계보고_시작일)),"")</f>
        <v/>
      </c>
      <c r="D178" s="246" t="str">
        <f ca="1">IF(LEN($A178)&gt;0,IF(LEFT($A178,1)&lt;&gt;" ",SUMIFS(수입,관,$A178,회계장부!$A:$A,"&gt;="&amp;회계보고_시작일,회계장부!$A:$A,"&lt;="&amp;회계보고_종료일),SUMIFS(수입,항목,TRIM($A178),회계장부!$A:$A,"&gt;="&amp;회계보고_시작일,회계장부!$A:$A,"&lt;="&amp;회계보고_종료일)),"")</f>
        <v/>
      </c>
      <c r="E178" s="254" t="str">
        <f t="shared" ca="1" si="9"/>
        <v/>
      </c>
      <c r="F178" s="235" t="str">
        <f ca="1">IFERROR(INDEX(회계코드!$G:$G,MATCH(ROW(F178),회계코드!$F:$F,0),1),IFERROR(INDEX(회계코드!$I:$I,MATCH(ROW(F178),회계코드!$H:$H,0),1),""))</f>
        <v/>
      </c>
      <c r="G178" s="251"/>
      <c r="H178" s="252" t="str">
        <f ca="1">IF(LEN($F178)&gt;0,IF(LEFT($F178,1)&lt;&gt;" ",SUMIFS(지출,관,$F178,회계장부!$A:$A,"&lt;"&amp;회계보고_시작일),SUMIFS(지출,항목,TRIM($F178),회계장부!$A:$A,"&lt;"&amp;회계보고_시작일)),"")</f>
        <v/>
      </c>
      <c r="I178" s="252" t="str">
        <f ca="1">IF(LEN($F178)&gt;0,IF(LEFT($F178,1)&lt;&gt;" ",SUMIFS(지출,관,$F178,회계장부!$A:$A,"&gt;="&amp;회계보고_시작일,회계장부!$A:$A,"&lt;="&amp;회계보고_종료일),SUMIFS(지출,항목,TRIM($F178),회계장부!$A:$A,"&gt;="&amp;회계보고_시작일,회계장부!$A:$A,"&lt;="&amp;회계보고_종료일)),"")</f>
        <v/>
      </c>
      <c r="J178" s="255" t="str">
        <f t="shared" ca="1" si="10"/>
        <v/>
      </c>
      <c r="O178" s="1">
        <f t="shared" ca="1" si="8"/>
        <v>0</v>
      </c>
    </row>
    <row r="179" spans="1:15" ht="17.25" thickBot="1">
      <c r="A179" s="234" t="str">
        <f ca="1">IFERROR(INDEX(회계코드!$C:$C,MATCH(ROW(A179),회계코드!$B:$B,0),1),IFERROR(INDEX(회계코드!$E:$E,MATCH(ROW(A179),회계코드!$D:$D,0),1),""))</f>
        <v/>
      </c>
      <c r="B179" s="245"/>
      <c r="C179" s="246" t="str">
        <f ca="1">IF(LEN($A179)&gt;0,IF(LEFT($A179,1)&lt;&gt;" ",SUMIFS(수입,관,$A179,회계장부!$A:$A,"&lt;"&amp;회계보고_시작일),SUMIFS(수입,항목,TRIM($A179),회계장부!$A:$A,"&lt;"&amp;회계보고_시작일)),"")</f>
        <v/>
      </c>
      <c r="D179" s="246" t="str">
        <f ca="1">IF(LEN($A179)&gt;0,IF(LEFT($A179,1)&lt;&gt;" ",SUMIFS(수입,관,$A179,회계장부!$A:$A,"&gt;="&amp;회계보고_시작일,회계장부!$A:$A,"&lt;="&amp;회계보고_종료일),SUMIFS(수입,항목,TRIM($A179),회계장부!$A:$A,"&gt;="&amp;회계보고_시작일,회계장부!$A:$A,"&lt;="&amp;회계보고_종료일)),"")</f>
        <v/>
      </c>
      <c r="E179" s="254" t="str">
        <f t="shared" ca="1" si="9"/>
        <v/>
      </c>
      <c r="F179" s="235" t="str">
        <f ca="1">IFERROR(INDEX(회계코드!$G:$G,MATCH(ROW(F179),회계코드!$F:$F,0),1),IFERROR(INDEX(회계코드!$I:$I,MATCH(ROW(F179),회계코드!$H:$H,0),1),""))</f>
        <v/>
      </c>
      <c r="G179" s="251"/>
      <c r="H179" s="252" t="str">
        <f ca="1">IF(LEN($F179)&gt;0,IF(LEFT($F179,1)&lt;&gt;" ",SUMIFS(지출,관,$F179,회계장부!$A:$A,"&lt;"&amp;회계보고_시작일),SUMIFS(지출,항목,TRIM($F179),회계장부!$A:$A,"&lt;"&amp;회계보고_시작일)),"")</f>
        <v/>
      </c>
      <c r="I179" s="252" t="str">
        <f ca="1">IF(LEN($F179)&gt;0,IF(LEFT($F179,1)&lt;&gt;" ",SUMIFS(지출,관,$F179,회계장부!$A:$A,"&gt;="&amp;회계보고_시작일,회계장부!$A:$A,"&lt;="&amp;회계보고_종료일),SUMIFS(지출,항목,TRIM($F179),회계장부!$A:$A,"&gt;="&amp;회계보고_시작일,회계장부!$A:$A,"&lt;="&amp;회계보고_종료일)),"")</f>
        <v/>
      </c>
      <c r="J179" s="255" t="str">
        <f t="shared" ca="1" si="10"/>
        <v/>
      </c>
      <c r="O179" s="1">
        <f t="shared" ca="1" si="8"/>
        <v>0</v>
      </c>
    </row>
    <row r="180" spans="1:15" ht="17.25" thickBot="1">
      <c r="A180" s="234" t="str">
        <f ca="1">IFERROR(INDEX(회계코드!$C:$C,MATCH(ROW(A180),회계코드!$B:$B,0),1),IFERROR(INDEX(회계코드!$E:$E,MATCH(ROW(A180),회계코드!$D:$D,0),1),""))</f>
        <v/>
      </c>
      <c r="B180" s="245"/>
      <c r="C180" s="246" t="str">
        <f ca="1">IF(LEN($A180)&gt;0,IF(LEFT($A180,1)&lt;&gt;" ",SUMIFS(수입,관,$A180,회계장부!$A:$A,"&lt;"&amp;회계보고_시작일),SUMIFS(수입,항목,TRIM($A180),회계장부!$A:$A,"&lt;"&amp;회계보고_시작일)),"")</f>
        <v/>
      </c>
      <c r="D180" s="246" t="str">
        <f ca="1">IF(LEN($A180)&gt;0,IF(LEFT($A180,1)&lt;&gt;" ",SUMIFS(수입,관,$A180,회계장부!$A:$A,"&gt;="&amp;회계보고_시작일,회계장부!$A:$A,"&lt;="&amp;회계보고_종료일),SUMIFS(수입,항목,TRIM($A180),회계장부!$A:$A,"&gt;="&amp;회계보고_시작일,회계장부!$A:$A,"&lt;="&amp;회계보고_종료일)),"")</f>
        <v/>
      </c>
      <c r="E180" s="254" t="str">
        <f t="shared" ca="1" si="9"/>
        <v/>
      </c>
      <c r="F180" s="235" t="str">
        <f ca="1">IFERROR(INDEX(회계코드!$G:$G,MATCH(ROW(F180),회계코드!$F:$F,0),1),IFERROR(INDEX(회계코드!$I:$I,MATCH(ROW(F180),회계코드!$H:$H,0),1),""))</f>
        <v/>
      </c>
      <c r="G180" s="251"/>
      <c r="H180" s="252" t="str">
        <f ca="1">IF(LEN($F180)&gt;0,IF(LEFT($F180,1)&lt;&gt;" ",SUMIFS(지출,관,$F180,회계장부!$A:$A,"&lt;"&amp;회계보고_시작일),SUMIFS(지출,항목,TRIM($F180),회계장부!$A:$A,"&lt;"&amp;회계보고_시작일)),"")</f>
        <v/>
      </c>
      <c r="I180" s="252" t="str">
        <f ca="1">IF(LEN($F180)&gt;0,IF(LEFT($F180,1)&lt;&gt;" ",SUMIFS(지출,관,$F180,회계장부!$A:$A,"&gt;="&amp;회계보고_시작일,회계장부!$A:$A,"&lt;="&amp;회계보고_종료일),SUMIFS(지출,항목,TRIM($F180),회계장부!$A:$A,"&gt;="&amp;회계보고_시작일,회계장부!$A:$A,"&lt;="&amp;회계보고_종료일)),"")</f>
        <v/>
      </c>
      <c r="J180" s="255" t="str">
        <f t="shared" ca="1" si="10"/>
        <v/>
      </c>
      <c r="O180" s="1">
        <f t="shared" ca="1" si="8"/>
        <v>0</v>
      </c>
    </row>
    <row r="181" spans="1:15" ht="17.25" thickBot="1">
      <c r="A181" s="234" t="str">
        <f ca="1">IFERROR(INDEX(회계코드!$C:$C,MATCH(ROW(A181),회계코드!$B:$B,0),1),IFERROR(INDEX(회계코드!$E:$E,MATCH(ROW(A181),회계코드!$D:$D,0),1),""))</f>
        <v/>
      </c>
      <c r="B181" s="245"/>
      <c r="C181" s="246" t="str">
        <f ca="1">IF(LEN($A181)&gt;0,IF(LEFT($A181,1)&lt;&gt;" ",SUMIFS(수입,관,$A181,회계장부!$A:$A,"&lt;"&amp;회계보고_시작일),SUMIFS(수입,항목,TRIM($A181),회계장부!$A:$A,"&lt;"&amp;회계보고_시작일)),"")</f>
        <v/>
      </c>
      <c r="D181" s="246" t="str">
        <f ca="1">IF(LEN($A181)&gt;0,IF(LEFT($A181,1)&lt;&gt;" ",SUMIFS(수입,관,$A181,회계장부!$A:$A,"&gt;="&amp;회계보고_시작일,회계장부!$A:$A,"&lt;="&amp;회계보고_종료일),SUMIFS(수입,항목,TRIM($A181),회계장부!$A:$A,"&gt;="&amp;회계보고_시작일,회계장부!$A:$A,"&lt;="&amp;회계보고_종료일)),"")</f>
        <v/>
      </c>
      <c r="E181" s="254" t="str">
        <f t="shared" ca="1" si="9"/>
        <v/>
      </c>
      <c r="F181" s="235" t="str">
        <f ca="1">IFERROR(INDEX(회계코드!$G:$G,MATCH(ROW(F181),회계코드!$F:$F,0),1),IFERROR(INDEX(회계코드!$I:$I,MATCH(ROW(F181),회계코드!$H:$H,0),1),""))</f>
        <v/>
      </c>
      <c r="G181" s="251"/>
      <c r="H181" s="252" t="str">
        <f ca="1">IF(LEN($F181)&gt;0,IF(LEFT($F181,1)&lt;&gt;" ",SUMIFS(지출,관,$F181,회계장부!$A:$A,"&lt;"&amp;회계보고_시작일),SUMIFS(지출,항목,TRIM($F181),회계장부!$A:$A,"&lt;"&amp;회계보고_시작일)),"")</f>
        <v/>
      </c>
      <c r="I181" s="252" t="str">
        <f ca="1">IF(LEN($F181)&gt;0,IF(LEFT($F181,1)&lt;&gt;" ",SUMIFS(지출,관,$F181,회계장부!$A:$A,"&gt;="&amp;회계보고_시작일,회계장부!$A:$A,"&lt;="&amp;회계보고_종료일),SUMIFS(지출,항목,TRIM($F181),회계장부!$A:$A,"&gt;="&amp;회계보고_시작일,회계장부!$A:$A,"&lt;="&amp;회계보고_종료일)),"")</f>
        <v/>
      </c>
      <c r="J181" s="255" t="str">
        <f t="shared" ca="1" si="10"/>
        <v/>
      </c>
      <c r="O181" s="1">
        <f t="shared" ca="1" si="8"/>
        <v>0</v>
      </c>
    </row>
    <row r="182" spans="1:15" ht="17.25" thickBot="1">
      <c r="A182" s="234" t="str">
        <f ca="1">IFERROR(INDEX(회계코드!$C:$C,MATCH(ROW(A182),회계코드!$B:$B,0),1),IFERROR(INDEX(회계코드!$E:$E,MATCH(ROW(A182),회계코드!$D:$D,0),1),""))</f>
        <v/>
      </c>
      <c r="B182" s="245"/>
      <c r="C182" s="246" t="str">
        <f ca="1">IF(LEN($A182)&gt;0,IF(LEFT($A182,1)&lt;&gt;" ",SUMIFS(수입,관,$A182,회계장부!$A:$A,"&lt;"&amp;회계보고_시작일),SUMIFS(수입,항목,TRIM($A182),회계장부!$A:$A,"&lt;"&amp;회계보고_시작일)),"")</f>
        <v/>
      </c>
      <c r="D182" s="246" t="str">
        <f ca="1">IF(LEN($A182)&gt;0,IF(LEFT($A182,1)&lt;&gt;" ",SUMIFS(수입,관,$A182,회계장부!$A:$A,"&gt;="&amp;회계보고_시작일,회계장부!$A:$A,"&lt;="&amp;회계보고_종료일),SUMIFS(수입,항목,TRIM($A182),회계장부!$A:$A,"&gt;="&amp;회계보고_시작일,회계장부!$A:$A,"&lt;="&amp;회계보고_종료일)),"")</f>
        <v/>
      </c>
      <c r="E182" s="254" t="str">
        <f t="shared" ca="1" si="9"/>
        <v/>
      </c>
      <c r="F182" s="235" t="str">
        <f ca="1">IFERROR(INDEX(회계코드!$G:$G,MATCH(ROW(F182),회계코드!$F:$F,0),1),IFERROR(INDEX(회계코드!$I:$I,MATCH(ROW(F182),회계코드!$H:$H,0),1),""))</f>
        <v/>
      </c>
      <c r="G182" s="251"/>
      <c r="H182" s="252" t="str">
        <f ca="1">IF(LEN($F182)&gt;0,IF(LEFT($F182,1)&lt;&gt;" ",SUMIFS(지출,관,$F182,회계장부!$A:$A,"&lt;"&amp;회계보고_시작일),SUMIFS(지출,항목,TRIM($F182),회계장부!$A:$A,"&lt;"&amp;회계보고_시작일)),"")</f>
        <v/>
      </c>
      <c r="I182" s="252" t="str">
        <f ca="1">IF(LEN($F182)&gt;0,IF(LEFT($F182,1)&lt;&gt;" ",SUMIFS(지출,관,$F182,회계장부!$A:$A,"&gt;="&amp;회계보고_시작일,회계장부!$A:$A,"&lt;="&amp;회계보고_종료일),SUMIFS(지출,항목,TRIM($F182),회계장부!$A:$A,"&gt;="&amp;회계보고_시작일,회계장부!$A:$A,"&lt;="&amp;회계보고_종료일)),"")</f>
        <v/>
      </c>
      <c r="J182" s="255" t="str">
        <f t="shared" ca="1" si="10"/>
        <v/>
      </c>
      <c r="O182" s="1">
        <f t="shared" ca="1" si="8"/>
        <v>0</v>
      </c>
    </row>
    <row r="183" spans="1:15" ht="17.25" thickBot="1">
      <c r="A183" s="234" t="str">
        <f ca="1">IFERROR(INDEX(회계코드!$C:$C,MATCH(ROW(A183),회계코드!$B:$B,0),1),IFERROR(INDEX(회계코드!$E:$E,MATCH(ROW(A183),회계코드!$D:$D,0),1),""))</f>
        <v/>
      </c>
      <c r="B183" s="245"/>
      <c r="C183" s="246" t="str">
        <f ca="1">IF(LEN($A183)&gt;0,IF(LEFT($A183,1)&lt;&gt;" ",SUMIFS(수입,관,$A183,회계장부!$A:$A,"&lt;"&amp;회계보고_시작일),SUMIFS(수입,항목,TRIM($A183),회계장부!$A:$A,"&lt;"&amp;회계보고_시작일)),"")</f>
        <v/>
      </c>
      <c r="D183" s="246" t="str">
        <f ca="1">IF(LEN($A183)&gt;0,IF(LEFT($A183,1)&lt;&gt;" ",SUMIFS(수입,관,$A183,회계장부!$A:$A,"&gt;="&amp;회계보고_시작일,회계장부!$A:$A,"&lt;="&amp;회계보고_종료일),SUMIFS(수입,항목,TRIM($A183),회계장부!$A:$A,"&gt;="&amp;회계보고_시작일,회계장부!$A:$A,"&lt;="&amp;회계보고_종료일)),"")</f>
        <v/>
      </c>
      <c r="E183" s="254" t="str">
        <f t="shared" ca="1" si="9"/>
        <v/>
      </c>
      <c r="F183" s="235" t="str">
        <f ca="1">IFERROR(INDEX(회계코드!$G:$G,MATCH(ROW(F183),회계코드!$F:$F,0),1),IFERROR(INDEX(회계코드!$I:$I,MATCH(ROW(F183),회계코드!$H:$H,0),1),""))</f>
        <v/>
      </c>
      <c r="G183" s="251"/>
      <c r="H183" s="252" t="str">
        <f ca="1">IF(LEN($F183)&gt;0,IF(LEFT($F183,1)&lt;&gt;" ",SUMIFS(지출,관,$F183,회계장부!$A:$A,"&lt;"&amp;회계보고_시작일),SUMIFS(지출,항목,TRIM($F183),회계장부!$A:$A,"&lt;"&amp;회계보고_시작일)),"")</f>
        <v/>
      </c>
      <c r="I183" s="252" t="str">
        <f ca="1">IF(LEN($F183)&gt;0,IF(LEFT($F183,1)&lt;&gt;" ",SUMIFS(지출,관,$F183,회계장부!$A:$A,"&gt;="&amp;회계보고_시작일,회계장부!$A:$A,"&lt;="&amp;회계보고_종료일),SUMIFS(지출,항목,TRIM($F183),회계장부!$A:$A,"&gt;="&amp;회계보고_시작일,회계장부!$A:$A,"&lt;="&amp;회계보고_종료일)),"")</f>
        <v/>
      </c>
      <c r="J183" s="255" t="str">
        <f t="shared" ca="1" si="10"/>
        <v/>
      </c>
      <c r="O183" s="1">
        <f t="shared" ca="1" si="8"/>
        <v>0</v>
      </c>
    </row>
    <row r="184" spans="1:15" ht="17.25" thickBot="1">
      <c r="A184" s="234" t="str">
        <f ca="1">IFERROR(INDEX(회계코드!$C:$C,MATCH(ROW(A184),회계코드!$B:$B,0),1),IFERROR(INDEX(회계코드!$E:$E,MATCH(ROW(A184),회계코드!$D:$D,0),1),""))</f>
        <v/>
      </c>
      <c r="B184" s="245"/>
      <c r="C184" s="246" t="str">
        <f ca="1">IF(LEN($A184)&gt;0,IF(LEFT($A184,1)&lt;&gt;" ",SUMIFS(수입,관,$A184,회계장부!$A:$A,"&lt;"&amp;회계보고_시작일),SUMIFS(수입,항목,TRIM($A184),회계장부!$A:$A,"&lt;"&amp;회계보고_시작일)),"")</f>
        <v/>
      </c>
      <c r="D184" s="246" t="str">
        <f ca="1">IF(LEN($A184)&gt;0,IF(LEFT($A184,1)&lt;&gt;" ",SUMIFS(수입,관,$A184,회계장부!$A:$A,"&gt;="&amp;회계보고_시작일,회계장부!$A:$A,"&lt;="&amp;회계보고_종료일),SUMIFS(수입,항목,TRIM($A184),회계장부!$A:$A,"&gt;="&amp;회계보고_시작일,회계장부!$A:$A,"&lt;="&amp;회계보고_종료일)),"")</f>
        <v/>
      </c>
      <c r="E184" s="254" t="str">
        <f t="shared" ca="1" si="9"/>
        <v/>
      </c>
      <c r="F184" s="235" t="str">
        <f ca="1">IFERROR(INDEX(회계코드!$G:$G,MATCH(ROW(F184),회계코드!$F:$F,0),1),IFERROR(INDEX(회계코드!$I:$I,MATCH(ROW(F184),회계코드!$H:$H,0),1),""))</f>
        <v/>
      </c>
      <c r="G184" s="251"/>
      <c r="H184" s="252" t="str">
        <f ca="1">IF(LEN($F184)&gt;0,IF(LEFT($F184,1)&lt;&gt;" ",SUMIFS(지출,관,$F184,회계장부!$A:$A,"&lt;"&amp;회계보고_시작일),SUMIFS(지출,항목,TRIM($F184),회계장부!$A:$A,"&lt;"&amp;회계보고_시작일)),"")</f>
        <v/>
      </c>
      <c r="I184" s="252" t="str">
        <f ca="1">IF(LEN($F184)&gt;0,IF(LEFT($F184,1)&lt;&gt;" ",SUMIFS(지출,관,$F184,회계장부!$A:$A,"&gt;="&amp;회계보고_시작일,회계장부!$A:$A,"&lt;="&amp;회계보고_종료일),SUMIFS(지출,항목,TRIM($F184),회계장부!$A:$A,"&gt;="&amp;회계보고_시작일,회계장부!$A:$A,"&lt;="&amp;회계보고_종료일)),"")</f>
        <v/>
      </c>
      <c r="J184" s="255" t="str">
        <f t="shared" ca="1" si="10"/>
        <v/>
      </c>
      <c r="O184" s="1">
        <f t="shared" ca="1" si="8"/>
        <v>0</v>
      </c>
    </row>
    <row r="185" spans="1:15" ht="17.25" thickBot="1">
      <c r="A185" s="234" t="str">
        <f ca="1">IFERROR(INDEX(회계코드!$C:$C,MATCH(ROW(A185),회계코드!$B:$B,0),1),IFERROR(INDEX(회계코드!$E:$E,MATCH(ROW(A185),회계코드!$D:$D,0),1),""))</f>
        <v/>
      </c>
      <c r="B185" s="245"/>
      <c r="C185" s="246" t="str">
        <f ca="1">IF(LEN($A185)&gt;0,IF(LEFT($A185,1)&lt;&gt;" ",SUMIFS(수입,관,$A185,회계장부!$A:$A,"&lt;"&amp;회계보고_시작일),SUMIFS(수입,항목,TRIM($A185),회계장부!$A:$A,"&lt;"&amp;회계보고_시작일)),"")</f>
        <v/>
      </c>
      <c r="D185" s="246" t="str">
        <f ca="1">IF(LEN($A185)&gt;0,IF(LEFT($A185,1)&lt;&gt;" ",SUMIFS(수입,관,$A185,회계장부!$A:$A,"&gt;="&amp;회계보고_시작일,회계장부!$A:$A,"&lt;="&amp;회계보고_종료일),SUMIFS(수입,항목,TRIM($A185),회계장부!$A:$A,"&gt;="&amp;회계보고_시작일,회계장부!$A:$A,"&lt;="&amp;회계보고_종료일)),"")</f>
        <v/>
      </c>
      <c r="E185" s="254" t="str">
        <f t="shared" ca="1" si="9"/>
        <v/>
      </c>
      <c r="F185" s="235" t="str">
        <f ca="1">IFERROR(INDEX(회계코드!$G:$G,MATCH(ROW(F185),회계코드!$F:$F,0),1),IFERROR(INDEX(회계코드!$I:$I,MATCH(ROW(F185),회계코드!$H:$H,0),1),""))</f>
        <v/>
      </c>
      <c r="G185" s="251"/>
      <c r="H185" s="252" t="str">
        <f ca="1">IF(LEN($F185)&gt;0,IF(LEFT($F185,1)&lt;&gt;" ",SUMIFS(지출,관,$F185,회계장부!$A:$A,"&lt;"&amp;회계보고_시작일),SUMIFS(지출,항목,TRIM($F185),회계장부!$A:$A,"&lt;"&amp;회계보고_시작일)),"")</f>
        <v/>
      </c>
      <c r="I185" s="252" t="str">
        <f ca="1">IF(LEN($F185)&gt;0,IF(LEFT($F185,1)&lt;&gt;" ",SUMIFS(지출,관,$F185,회계장부!$A:$A,"&gt;="&amp;회계보고_시작일,회계장부!$A:$A,"&lt;="&amp;회계보고_종료일),SUMIFS(지출,항목,TRIM($F185),회계장부!$A:$A,"&gt;="&amp;회계보고_시작일,회계장부!$A:$A,"&lt;="&amp;회계보고_종료일)),"")</f>
        <v/>
      </c>
      <c r="J185" s="255" t="str">
        <f t="shared" ca="1" si="10"/>
        <v/>
      </c>
      <c r="O185" s="1">
        <f t="shared" ca="1" si="8"/>
        <v>0</v>
      </c>
    </row>
    <row r="186" spans="1:15" ht="17.25" thickBot="1">
      <c r="A186" s="234" t="str">
        <f ca="1">IFERROR(INDEX(회계코드!$C:$C,MATCH(ROW(A186),회계코드!$B:$B,0),1),IFERROR(INDEX(회계코드!$E:$E,MATCH(ROW(A186),회계코드!$D:$D,0),1),""))</f>
        <v/>
      </c>
      <c r="B186" s="245"/>
      <c r="C186" s="246" t="str">
        <f ca="1">IF(LEN($A186)&gt;0,IF(LEFT($A186,1)&lt;&gt;" ",SUMIFS(수입,관,$A186,회계장부!$A:$A,"&lt;"&amp;회계보고_시작일),SUMIFS(수입,항목,TRIM($A186),회계장부!$A:$A,"&lt;"&amp;회계보고_시작일)),"")</f>
        <v/>
      </c>
      <c r="D186" s="246" t="str">
        <f ca="1">IF(LEN($A186)&gt;0,IF(LEFT($A186,1)&lt;&gt;" ",SUMIFS(수입,관,$A186,회계장부!$A:$A,"&gt;="&amp;회계보고_시작일,회계장부!$A:$A,"&lt;="&amp;회계보고_종료일),SUMIFS(수입,항목,TRIM($A186),회계장부!$A:$A,"&gt;="&amp;회계보고_시작일,회계장부!$A:$A,"&lt;="&amp;회계보고_종료일)),"")</f>
        <v/>
      </c>
      <c r="E186" s="254" t="str">
        <f t="shared" ca="1" si="9"/>
        <v/>
      </c>
      <c r="F186" s="235" t="str">
        <f ca="1">IFERROR(INDEX(회계코드!$G:$G,MATCH(ROW(F186),회계코드!$F:$F,0),1),IFERROR(INDEX(회계코드!$I:$I,MATCH(ROW(F186),회계코드!$H:$H,0),1),""))</f>
        <v/>
      </c>
      <c r="G186" s="251"/>
      <c r="H186" s="252" t="str">
        <f ca="1">IF(LEN($F186)&gt;0,IF(LEFT($F186,1)&lt;&gt;" ",SUMIFS(지출,관,$F186,회계장부!$A:$A,"&lt;"&amp;회계보고_시작일),SUMIFS(지출,항목,TRIM($F186),회계장부!$A:$A,"&lt;"&amp;회계보고_시작일)),"")</f>
        <v/>
      </c>
      <c r="I186" s="252" t="str">
        <f ca="1">IF(LEN($F186)&gt;0,IF(LEFT($F186,1)&lt;&gt;" ",SUMIFS(지출,관,$F186,회계장부!$A:$A,"&gt;="&amp;회계보고_시작일,회계장부!$A:$A,"&lt;="&amp;회계보고_종료일),SUMIFS(지출,항목,TRIM($F186),회계장부!$A:$A,"&gt;="&amp;회계보고_시작일,회계장부!$A:$A,"&lt;="&amp;회계보고_종료일)),"")</f>
        <v/>
      </c>
      <c r="J186" s="255" t="str">
        <f t="shared" ca="1" si="10"/>
        <v/>
      </c>
      <c r="O186" s="1">
        <f t="shared" ca="1" si="8"/>
        <v>0</v>
      </c>
    </row>
    <row r="187" spans="1:15" ht="17.25" thickBot="1">
      <c r="A187" s="234" t="str">
        <f ca="1">IFERROR(INDEX(회계코드!$C:$C,MATCH(ROW(A187),회계코드!$B:$B,0),1),IFERROR(INDEX(회계코드!$E:$E,MATCH(ROW(A187),회계코드!$D:$D,0),1),""))</f>
        <v/>
      </c>
      <c r="B187" s="245"/>
      <c r="C187" s="246" t="str">
        <f ca="1">IF(LEN($A187)&gt;0,IF(LEFT($A187,1)&lt;&gt;" ",SUMIFS(수입,관,$A187,회계장부!$A:$A,"&lt;"&amp;회계보고_시작일),SUMIFS(수입,항목,TRIM($A187),회계장부!$A:$A,"&lt;"&amp;회계보고_시작일)),"")</f>
        <v/>
      </c>
      <c r="D187" s="246" t="str">
        <f ca="1">IF(LEN($A187)&gt;0,IF(LEFT($A187,1)&lt;&gt;" ",SUMIFS(수입,관,$A187,회계장부!$A:$A,"&gt;="&amp;회계보고_시작일,회계장부!$A:$A,"&lt;="&amp;회계보고_종료일),SUMIFS(수입,항목,TRIM($A187),회계장부!$A:$A,"&gt;="&amp;회계보고_시작일,회계장부!$A:$A,"&lt;="&amp;회계보고_종료일)),"")</f>
        <v/>
      </c>
      <c r="E187" s="254" t="str">
        <f t="shared" ca="1" si="9"/>
        <v/>
      </c>
      <c r="F187" s="235" t="str">
        <f ca="1">IFERROR(INDEX(회계코드!$G:$G,MATCH(ROW(F187),회계코드!$F:$F,0),1),IFERROR(INDEX(회계코드!$I:$I,MATCH(ROW(F187),회계코드!$H:$H,0),1),""))</f>
        <v/>
      </c>
      <c r="G187" s="251"/>
      <c r="H187" s="252" t="str">
        <f ca="1">IF(LEN($F187)&gt;0,IF(LEFT($F187,1)&lt;&gt;" ",SUMIFS(지출,관,$F187,회계장부!$A:$A,"&lt;"&amp;회계보고_시작일),SUMIFS(지출,항목,TRIM($F187),회계장부!$A:$A,"&lt;"&amp;회계보고_시작일)),"")</f>
        <v/>
      </c>
      <c r="I187" s="252" t="str">
        <f ca="1">IF(LEN($F187)&gt;0,IF(LEFT($F187,1)&lt;&gt;" ",SUMIFS(지출,관,$F187,회계장부!$A:$A,"&gt;="&amp;회계보고_시작일,회계장부!$A:$A,"&lt;="&amp;회계보고_종료일),SUMIFS(지출,항목,TRIM($F187),회계장부!$A:$A,"&gt;="&amp;회계보고_시작일,회계장부!$A:$A,"&lt;="&amp;회계보고_종료일)),"")</f>
        <v/>
      </c>
      <c r="J187" s="255" t="str">
        <f t="shared" ca="1" si="10"/>
        <v/>
      </c>
      <c r="O187" s="1">
        <f t="shared" ca="1" si="8"/>
        <v>0</v>
      </c>
    </row>
    <row r="188" spans="1:15" ht="17.25" thickBot="1">
      <c r="A188" s="234" t="str">
        <f ca="1">IFERROR(INDEX(회계코드!$C:$C,MATCH(ROW(A188),회계코드!$B:$B,0),1),IFERROR(INDEX(회계코드!$E:$E,MATCH(ROW(A188),회계코드!$D:$D,0),1),""))</f>
        <v/>
      </c>
      <c r="B188" s="245"/>
      <c r="C188" s="246" t="str">
        <f ca="1">IF(LEN($A188)&gt;0,IF(LEFT($A188,1)&lt;&gt;" ",SUMIFS(수입,관,$A188,회계장부!$A:$A,"&lt;"&amp;회계보고_시작일),SUMIFS(수입,항목,TRIM($A188),회계장부!$A:$A,"&lt;"&amp;회계보고_시작일)),"")</f>
        <v/>
      </c>
      <c r="D188" s="246" t="str">
        <f ca="1">IF(LEN($A188)&gt;0,IF(LEFT($A188,1)&lt;&gt;" ",SUMIFS(수입,관,$A188,회계장부!$A:$A,"&gt;="&amp;회계보고_시작일,회계장부!$A:$A,"&lt;="&amp;회계보고_종료일),SUMIFS(수입,항목,TRIM($A188),회계장부!$A:$A,"&gt;="&amp;회계보고_시작일,회계장부!$A:$A,"&lt;="&amp;회계보고_종료일)),"")</f>
        <v/>
      </c>
      <c r="E188" s="254" t="str">
        <f t="shared" ca="1" si="9"/>
        <v/>
      </c>
      <c r="F188" s="235" t="str">
        <f ca="1">IFERROR(INDEX(회계코드!$G:$G,MATCH(ROW(F188),회계코드!$F:$F,0),1),IFERROR(INDEX(회계코드!$I:$I,MATCH(ROW(F188),회계코드!$H:$H,0),1),""))</f>
        <v/>
      </c>
      <c r="G188" s="251"/>
      <c r="H188" s="252" t="str">
        <f ca="1">IF(LEN($F188)&gt;0,IF(LEFT($F188,1)&lt;&gt;" ",SUMIFS(지출,관,$F188,회계장부!$A:$A,"&lt;"&amp;회계보고_시작일),SUMIFS(지출,항목,TRIM($F188),회계장부!$A:$A,"&lt;"&amp;회계보고_시작일)),"")</f>
        <v/>
      </c>
      <c r="I188" s="252" t="str">
        <f ca="1">IF(LEN($F188)&gt;0,IF(LEFT($F188,1)&lt;&gt;" ",SUMIFS(지출,관,$F188,회계장부!$A:$A,"&gt;="&amp;회계보고_시작일,회계장부!$A:$A,"&lt;="&amp;회계보고_종료일),SUMIFS(지출,항목,TRIM($F188),회계장부!$A:$A,"&gt;="&amp;회계보고_시작일,회계장부!$A:$A,"&lt;="&amp;회계보고_종료일)),"")</f>
        <v/>
      </c>
      <c r="J188" s="255" t="str">
        <f t="shared" ca="1" si="10"/>
        <v/>
      </c>
      <c r="O188" s="1">
        <f t="shared" ca="1" si="8"/>
        <v>0</v>
      </c>
    </row>
    <row r="189" spans="1:15" ht="17.25" thickBot="1">
      <c r="A189" s="234" t="str">
        <f ca="1">IFERROR(INDEX(회계코드!$C:$C,MATCH(ROW(A189),회계코드!$B:$B,0),1),IFERROR(INDEX(회계코드!$E:$E,MATCH(ROW(A189),회계코드!$D:$D,0),1),""))</f>
        <v/>
      </c>
      <c r="B189" s="245"/>
      <c r="C189" s="246" t="str">
        <f ca="1">IF(LEN($A189)&gt;0,IF(LEFT($A189,1)&lt;&gt;" ",SUMIFS(수입,관,$A189,회계장부!$A:$A,"&lt;"&amp;회계보고_시작일),SUMIFS(수입,항목,TRIM($A189),회계장부!$A:$A,"&lt;"&amp;회계보고_시작일)),"")</f>
        <v/>
      </c>
      <c r="D189" s="246" t="str">
        <f ca="1">IF(LEN($A189)&gt;0,IF(LEFT($A189,1)&lt;&gt;" ",SUMIFS(수입,관,$A189,회계장부!$A:$A,"&gt;="&amp;회계보고_시작일,회계장부!$A:$A,"&lt;="&amp;회계보고_종료일),SUMIFS(수입,항목,TRIM($A189),회계장부!$A:$A,"&gt;="&amp;회계보고_시작일,회계장부!$A:$A,"&lt;="&amp;회계보고_종료일)),"")</f>
        <v/>
      </c>
      <c r="E189" s="254" t="str">
        <f t="shared" ca="1" si="9"/>
        <v/>
      </c>
      <c r="F189" s="235" t="str">
        <f ca="1">IFERROR(INDEX(회계코드!$G:$G,MATCH(ROW(F189),회계코드!$F:$F,0),1),IFERROR(INDEX(회계코드!$I:$I,MATCH(ROW(F189),회계코드!$H:$H,0),1),""))</f>
        <v/>
      </c>
      <c r="G189" s="251"/>
      <c r="H189" s="252" t="str">
        <f ca="1">IF(LEN($F189)&gt;0,IF(LEFT($F189,1)&lt;&gt;" ",SUMIFS(지출,관,$F189,회계장부!$A:$A,"&lt;"&amp;회계보고_시작일),SUMIFS(지출,항목,TRIM($F189),회계장부!$A:$A,"&lt;"&amp;회계보고_시작일)),"")</f>
        <v/>
      </c>
      <c r="I189" s="252" t="str">
        <f ca="1">IF(LEN($F189)&gt;0,IF(LEFT($F189,1)&lt;&gt;" ",SUMIFS(지출,관,$F189,회계장부!$A:$A,"&gt;="&amp;회계보고_시작일,회계장부!$A:$A,"&lt;="&amp;회계보고_종료일),SUMIFS(지출,항목,TRIM($F189),회계장부!$A:$A,"&gt;="&amp;회계보고_시작일,회계장부!$A:$A,"&lt;="&amp;회계보고_종료일)),"")</f>
        <v/>
      </c>
      <c r="J189" s="255" t="str">
        <f t="shared" ca="1" si="10"/>
        <v/>
      </c>
      <c r="O189" s="1">
        <f t="shared" ca="1" si="8"/>
        <v>0</v>
      </c>
    </row>
    <row r="190" spans="1:15" ht="17.25" thickBot="1">
      <c r="A190" s="234" t="str">
        <f ca="1">IFERROR(INDEX(회계코드!$C:$C,MATCH(ROW(A190),회계코드!$B:$B,0),1),IFERROR(INDEX(회계코드!$E:$E,MATCH(ROW(A190),회계코드!$D:$D,0),1),""))</f>
        <v/>
      </c>
      <c r="B190" s="245"/>
      <c r="C190" s="246" t="str">
        <f ca="1">IF(LEN($A190)&gt;0,IF(LEFT($A190,1)&lt;&gt;" ",SUMIFS(수입,관,$A190,회계장부!$A:$A,"&lt;"&amp;회계보고_시작일),SUMIFS(수입,항목,TRIM($A190),회계장부!$A:$A,"&lt;"&amp;회계보고_시작일)),"")</f>
        <v/>
      </c>
      <c r="D190" s="246" t="str">
        <f ca="1">IF(LEN($A190)&gt;0,IF(LEFT($A190,1)&lt;&gt;" ",SUMIFS(수입,관,$A190,회계장부!$A:$A,"&gt;="&amp;회계보고_시작일,회계장부!$A:$A,"&lt;="&amp;회계보고_종료일),SUMIFS(수입,항목,TRIM($A190),회계장부!$A:$A,"&gt;="&amp;회계보고_시작일,회계장부!$A:$A,"&lt;="&amp;회계보고_종료일)),"")</f>
        <v/>
      </c>
      <c r="E190" s="254" t="str">
        <f t="shared" ca="1" si="9"/>
        <v/>
      </c>
      <c r="F190" s="235" t="str">
        <f ca="1">IFERROR(INDEX(회계코드!$G:$G,MATCH(ROW(F190),회계코드!$F:$F,0),1),IFERROR(INDEX(회계코드!$I:$I,MATCH(ROW(F190),회계코드!$H:$H,0),1),""))</f>
        <v/>
      </c>
      <c r="G190" s="251"/>
      <c r="H190" s="252" t="str">
        <f ca="1">IF(LEN($F190)&gt;0,IF(LEFT($F190,1)&lt;&gt;" ",SUMIFS(지출,관,$F190,회계장부!$A:$A,"&lt;"&amp;회계보고_시작일),SUMIFS(지출,항목,TRIM($F190),회계장부!$A:$A,"&lt;"&amp;회계보고_시작일)),"")</f>
        <v/>
      </c>
      <c r="I190" s="252" t="str">
        <f ca="1">IF(LEN($F190)&gt;0,IF(LEFT($F190,1)&lt;&gt;" ",SUMIFS(지출,관,$F190,회계장부!$A:$A,"&gt;="&amp;회계보고_시작일,회계장부!$A:$A,"&lt;="&amp;회계보고_종료일),SUMIFS(지출,항목,TRIM($F190),회계장부!$A:$A,"&gt;="&amp;회계보고_시작일,회계장부!$A:$A,"&lt;="&amp;회계보고_종료일)),"")</f>
        <v/>
      </c>
      <c r="J190" s="255" t="str">
        <f t="shared" ca="1" si="10"/>
        <v/>
      </c>
      <c r="O190" s="1">
        <f t="shared" ca="1" si="8"/>
        <v>0</v>
      </c>
    </row>
    <row r="191" spans="1:15" ht="17.25" thickBot="1">
      <c r="A191" s="234" t="str">
        <f ca="1">IFERROR(INDEX(회계코드!$C:$C,MATCH(ROW(A191),회계코드!$B:$B,0),1),IFERROR(INDEX(회계코드!$E:$E,MATCH(ROW(A191),회계코드!$D:$D,0),1),""))</f>
        <v/>
      </c>
      <c r="B191" s="245"/>
      <c r="C191" s="246" t="str">
        <f ca="1">IF(LEN($A191)&gt;0,IF(LEFT($A191,1)&lt;&gt;" ",SUMIFS(수입,관,$A191,회계장부!$A:$A,"&lt;"&amp;회계보고_시작일),SUMIFS(수입,항목,TRIM($A191),회계장부!$A:$A,"&lt;"&amp;회계보고_시작일)),"")</f>
        <v/>
      </c>
      <c r="D191" s="246" t="str">
        <f ca="1">IF(LEN($A191)&gt;0,IF(LEFT($A191,1)&lt;&gt;" ",SUMIFS(수입,관,$A191,회계장부!$A:$A,"&gt;="&amp;회계보고_시작일,회계장부!$A:$A,"&lt;="&amp;회계보고_종료일),SUMIFS(수입,항목,TRIM($A191),회계장부!$A:$A,"&gt;="&amp;회계보고_시작일,회계장부!$A:$A,"&lt;="&amp;회계보고_종료일)),"")</f>
        <v/>
      </c>
      <c r="E191" s="254" t="str">
        <f t="shared" ca="1" si="9"/>
        <v/>
      </c>
      <c r="F191" s="235" t="str">
        <f ca="1">IFERROR(INDEX(회계코드!$G:$G,MATCH(ROW(F191),회계코드!$F:$F,0),1),IFERROR(INDEX(회계코드!$I:$I,MATCH(ROW(F191),회계코드!$H:$H,0),1),""))</f>
        <v/>
      </c>
      <c r="G191" s="251"/>
      <c r="H191" s="252" t="str">
        <f ca="1">IF(LEN($F191)&gt;0,IF(LEFT($F191,1)&lt;&gt;" ",SUMIFS(지출,관,$F191,회계장부!$A:$A,"&lt;"&amp;회계보고_시작일),SUMIFS(지출,항목,TRIM($F191),회계장부!$A:$A,"&lt;"&amp;회계보고_시작일)),"")</f>
        <v/>
      </c>
      <c r="I191" s="252" t="str">
        <f ca="1">IF(LEN($F191)&gt;0,IF(LEFT($F191,1)&lt;&gt;" ",SUMIFS(지출,관,$F191,회계장부!$A:$A,"&gt;="&amp;회계보고_시작일,회계장부!$A:$A,"&lt;="&amp;회계보고_종료일),SUMIFS(지출,항목,TRIM($F191),회계장부!$A:$A,"&gt;="&amp;회계보고_시작일,회계장부!$A:$A,"&lt;="&amp;회계보고_종료일)),"")</f>
        <v/>
      </c>
      <c r="J191" s="255" t="str">
        <f t="shared" ca="1" si="10"/>
        <v/>
      </c>
      <c r="O191" s="1">
        <f t="shared" ca="1" si="8"/>
        <v>0</v>
      </c>
    </row>
    <row r="192" spans="1:15" ht="17.25" thickBot="1">
      <c r="A192" s="234" t="str">
        <f ca="1">IFERROR(INDEX(회계코드!$C:$C,MATCH(ROW(A192),회계코드!$B:$B,0),1),IFERROR(INDEX(회계코드!$E:$E,MATCH(ROW(A192),회계코드!$D:$D,0),1),""))</f>
        <v/>
      </c>
      <c r="B192" s="245"/>
      <c r="C192" s="246" t="str">
        <f ca="1">IF(LEN($A192)&gt;0,IF(LEFT($A192,1)&lt;&gt;" ",SUMIFS(수입,관,$A192,회계장부!$A:$A,"&lt;"&amp;회계보고_시작일),SUMIFS(수입,항목,TRIM($A192),회계장부!$A:$A,"&lt;"&amp;회계보고_시작일)),"")</f>
        <v/>
      </c>
      <c r="D192" s="246" t="str">
        <f ca="1">IF(LEN($A192)&gt;0,IF(LEFT($A192,1)&lt;&gt;" ",SUMIFS(수입,관,$A192,회계장부!$A:$A,"&gt;="&amp;회계보고_시작일,회계장부!$A:$A,"&lt;="&amp;회계보고_종료일),SUMIFS(수입,항목,TRIM($A192),회계장부!$A:$A,"&gt;="&amp;회계보고_시작일,회계장부!$A:$A,"&lt;="&amp;회계보고_종료일)),"")</f>
        <v/>
      </c>
      <c r="E192" s="254" t="str">
        <f t="shared" ca="1" si="9"/>
        <v/>
      </c>
      <c r="F192" s="235" t="str">
        <f ca="1">IFERROR(INDEX(회계코드!$G:$G,MATCH(ROW(F192),회계코드!$F:$F,0),1),IFERROR(INDEX(회계코드!$I:$I,MATCH(ROW(F192),회계코드!$H:$H,0),1),""))</f>
        <v/>
      </c>
      <c r="G192" s="251"/>
      <c r="H192" s="252" t="str">
        <f ca="1">IF(LEN($F192)&gt;0,IF(LEFT($F192,1)&lt;&gt;" ",SUMIFS(지출,관,$F192,회계장부!$A:$A,"&lt;"&amp;회계보고_시작일),SUMIFS(지출,항목,TRIM($F192),회계장부!$A:$A,"&lt;"&amp;회계보고_시작일)),"")</f>
        <v/>
      </c>
      <c r="I192" s="252" t="str">
        <f ca="1">IF(LEN($F192)&gt;0,IF(LEFT($F192,1)&lt;&gt;" ",SUMIFS(지출,관,$F192,회계장부!$A:$A,"&gt;="&amp;회계보고_시작일,회계장부!$A:$A,"&lt;="&amp;회계보고_종료일),SUMIFS(지출,항목,TRIM($F192),회계장부!$A:$A,"&gt;="&amp;회계보고_시작일,회계장부!$A:$A,"&lt;="&amp;회계보고_종료일)),"")</f>
        <v/>
      </c>
      <c r="J192" s="255" t="str">
        <f t="shared" ca="1" si="10"/>
        <v/>
      </c>
      <c r="O192" s="1">
        <f t="shared" ca="1" si="8"/>
        <v>0</v>
      </c>
    </row>
    <row r="193" spans="1:15" ht="17.25" thickBot="1">
      <c r="A193" s="234" t="str">
        <f ca="1">IFERROR(INDEX(회계코드!$C:$C,MATCH(ROW(A193),회계코드!$B:$B,0),1),IFERROR(INDEX(회계코드!$E:$E,MATCH(ROW(A193),회계코드!$D:$D,0),1),""))</f>
        <v/>
      </c>
      <c r="B193" s="245"/>
      <c r="C193" s="246" t="str">
        <f ca="1">IF(LEN($A193)&gt;0,IF(LEFT($A193,1)&lt;&gt;" ",SUMIFS(수입,관,$A193,회계장부!$A:$A,"&lt;"&amp;회계보고_시작일),SUMIFS(수입,항목,TRIM($A193),회계장부!$A:$A,"&lt;"&amp;회계보고_시작일)),"")</f>
        <v/>
      </c>
      <c r="D193" s="246" t="str">
        <f ca="1">IF(LEN($A193)&gt;0,IF(LEFT($A193,1)&lt;&gt;" ",SUMIFS(수입,관,$A193,회계장부!$A:$A,"&gt;="&amp;회계보고_시작일,회계장부!$A:$A,"&lt;="&amp;회계보고_종료일),SUMIFS(수입,항목,TRIM($A193),회계장부!$A:$A,"&gt;="&amp;회계보고_시작일,회계장부!$A:$A,"&lt;="&amp;회계보고_종료일)),"")</f>
        <v/>
      </c>
      <c r="E193" s="254" t="str">
        <f t="shared" ca="1" si="9"/>
        <v/>
      </c>
      <c r="F193" s="235" t="str">
        <f ca="1">IFERROR(INDEX(회계코드!$G:$G,MATCH(ROW(F193),회계코드!$F:$F,0),1),IFERROR(INDEX(회계코드!$I:$I,MATCH(ROW(F193),회계코드!$H:$H,0),1),""))</f>
        <v/>
      </c>
      <c r="G193" s="251"/>
      <c r="H193" s="252" t="str">
        <f ca="1">IF(LEN($F193)&gt;0,IF(LEFT($F193,1)&lt;&gt;" ",SUMIFS(지출,관,$F193,회계장부!$A:$A,"&lt;"&amp;회계보고_시작일),SUMIFS(지출,항목,TRIM($F193),회계장부!$A:$A,"&lt;"&amp;회계보고_시작일)),"")</f>
        <v/>
      </c>
      <c r="I193" s="252" t="str">
        <f ca="1">IF(LEN($F193)&gt;0,IF(LEFT($F193,1)&lt;&gt;" ",SUMIFS(지출,관,$F193,회계장부!$A:$A,"&gt;="&amp;회계보고_시작일,회계장부!$A:$A,"&lt;="&amp;회계보고_종료일),SUMIFS(지출,항목,TRIM($F193),회계장부!$A:$A,"&gt;="&amp;회계보고_시작일,회계장부!$A:$A,"&lt;="&amp;회계보고_종료일)),"")</f>
        <v/>
      </c>
      <c r="J193" s="255" t="str">
        <f t="shared" ca="1" si="10"/>
        <v/>
      </c>
      <c r="O193" s="1">
        <f t="shared" ca="1" si="8"/>
        <v>0</v>
      </c>
    </row>
    <row r="194" spans="1:15" ht="17.25" thickBot="1">
      <c r="A194" s="234" t="str">
        <f ca="1">IFERROR(INDEX(회계코드!$C:$C,MATCH(ROW(A194),회계코드!$B:$B,0),1),IFERROR(INDEX(회계코드!$E:$E,MATCH(ROW(A194),회계코드!$D:$D,0),1),""))</f>
        <v/>
      </c>
      <c r="B194" s="245"/>
      <c r="C194" s="246" t="str">
        <f ca="1">IF(LEN($A194)&gt;0,IF(LEFT($A194,1)&lt;&gt;" ",SUMIFS(수입,관,$A194,회계장부!$A:$A,"&lt;"&amp;회계보고_시작일),SUMIFS(수입,항목,TRIM($A194),회계장부!$A:$A,"&lt;"&amp;회계보고_시작일)),"")</f>
        <v/>
      </c>
      <c r="D194" s="246" t="str">
        <f ca="1">IF(LEN($A194)&gt;0,IF(LEFT($A194,1)&lt;&gt;" ",SUMIFS(수입,관,$A194,회계장부!$A:$A,"&gt;="&amp;회계보고_시작일,회계장부!$A:$A,"&lt;="&amp;회계보고_종료일),SUMIFS(수입,항목,TRIM($A194),회계장부!$A:$A,"&gt;="&amp;회계보고_시작일,회계장부!$A:$A,"&lt;="&amp;회계보고_종료일)),"")</f>
        <v/>
      </c>
      <c r="E194" s="254" t="str">
        <f t="shared" ca="1" si="9"/>
        <v/>
      </c>
      <c r="F194" s="235" t="str">
        <f ca="1">IFERROR(INDEX(회계코드!$G:$G,MATCH(ROW(F194),회계코드!$F:$F,0),1),IFERROR(INDEX(회계코드!$I:$I,MATCH(ROW(F194),회계코드!$H:$H,0),1),""))</f>
        <v/>
      </c>
      <c r="G194" s="251"/>
      <c r="H194" s="252" t="str">
        <f ca="1">IF(LEN($F194)&gt;0,IF(LEFT($F194,1)&lt;&gt;" ",SUMIFS(지출,관,$F194,회계장부!$A:$A,"&lt;"&amp;회계보고_시작일),SUMIFS(지출,항목,TRIM($F194),회계장부!$A:$A,"&lt;"&amp;회계보고_시작일)),"")</f>
        <v/>
      </c>
      <c r="I194" s="252" t="str">
        <f ca="1">IF(LEN($F194)&gt;0,IF(LEFT($F194,1)&lt;&gt;" ",SUMIFS(지출,관,$F194,회계장부!$A:$A,"&gt;="&amp;회계보고_시작일,회계장부!$A:$A,"&lt;="&amp;회계보고_종료일),SUMIFS(지출,항목,TRIM($F194),회계장부!$A:$A,"&gt;="&amp;회계보고_시작일,회계장부!$A:$A,"&lt;="&amp;회계보고_종료일)),"")</f>
        <v/>
      </c>
      <c r="J194" s="255" t="str">
        <f t="shared" ca="1" si="10"/>
        <v/>
      </c>
      <c r="O194" s="1">
        <f t="shared" ref="O194:O257" ca="1" si="11">LEN($A194)+LEN($F194)</f>
        <v>0</v>
      </c>
    </row>
    <row r="195" spans="1:15" ht="17.25" thickBot="1">
      <c r="A195" s="234" t="str">
        <f ca="1">IFERROR(INDEX(회계코드!$C:$C,MATCH(ROW(A195),회계코드!$B:$B,0),1),IFERROR(INDEX(회계코드!$E:$E,MATCH(ROW(A195),회계코드!$D:$D,0),1),""))</f>
        <v/>
      </c>
      <c r="B195" s="245"/>
      <c r="C195" s="246" t="str">
        <f ca="1">IF(LEN($A195)&gt;0,IF(LEFT($A195,1)&lt;&gt;" ",SUMIFS(수입,관,$A195,회계장부!$A:$A,"&lt;"&amp;회계보고_시작일),SUMIFS(수입,항목,TRIM($A195),회계장부!$A:$A,"&lt;"&amp;회계보고_시작일)),"")</f>
        <v/>
      </c>
      <c r="D195" s="246" t="str">
        <f ca="1">IF(LEN($A195)&gt;0,IF(LEFT($A195,1)&lt;&gt;" ",SUMIFS(수입,관,$A195,회계장부!$A:$A,"&gt;="&amp;회계보고_시작일,회계장부!$A:$A,"&lt;="&amp;회계보고_종료일),SUMIFS(수입,항목,TRIM($A195),회계장부!$A:$A,"&gt;="&amp;회계보고_시작일,회계장부!$A:$A,"&lt;="&amp;회계보고_종료일)),"")</f>
        <v/>
      </c>
      <c r="E195" s="254" t="str">
        <f t="shared" ca="1" si="9"/>
        <v/>
      </c>
      <c r="F195" s="235" t="str">
        <f ca="1">IFERROR(INDEX(회계코드!$G:$G,MATCH(ROW(F195),회계코드!$F:$F,0),1),IFERROR(INDEX(회계코드!$I:$I,MATCH(ROW(F195),회계코드!$H:$H,0),1),""))</f>
        <v/>
      </c>
      <c r="G195" s="251"/>
      <c r="H195" s="252" t="str">
        <f ca="1">IF(LEN($F195)&gt;0,IF(LEFT($F195,1)&lt;&gt;" ",SUMIFS(지출,관,$F195,회계장부!$A:$A,"&lt;"&amp;회계보고_시작일),SUMIFS(지출,항목,TRIM($F195),회계장부!$A:$A,"&lt;"&amp;회계보고_시작일)),"")</f>
        <v/>
      </c>
      <c r="I195" s="252" t="str">
        <f ca="1">IF(LEN($F195)&gt;0,IF(LEFT($F195,1)&lt;&gt;" ",SUMIFS(지출,관,$F195,회계장부!$A:$A,"&gt;="&amp;회계보고_시작일,회계장부!$A:$A,"&lt;="&amp;회계보고_종료일),SUMIFS(지출,항목,TRIM($F195),회계장부!$A:$A,"&gt;="&amp;회계보고_시작일,회계장부!$A:$A,"&lt;="&amp;회계보고_종료일)),"")</f>
        <v/>
      </c>
      <c r="J195" s="255" t="str">
        <f t="shared" ca="1" si="10"/>
        <v/>
      </c>
      <c r="O195" s="1">
        <f t="shared" ca="1" si="11"/>
        <v>0</v>
      </c>
    </row>
    <row r="196" spans="1:15" ht="17.25" thickBot="1">
      <c r="A196" s="234" t="str">
        <f ca="1">IFERROR(INDEX(회계코드!$C:$C,MATCH(ROW(A196),회계코드!$B:$B,0),1),IFERROR(INDEX(회계코드!$E:$E,MATCH(ROW(A196),회계코드!$D:$D,0),1),""))</f>
        <v/>
      </c>
      <c r="B196" s="245"/>
      <c r="C196" s="246" t="str">
        <f ca="1">IF(LEN($A196)&gt;0,IF(LEFT($A196,1)&lt;&gt;" ",SUMIFS(수입,관,$A196,회계장부!$A:$A,"&lt;"&amp;회계보고_시작일),SUMIFS(수입,항목,TRIM($A196),회계장부!$A:$A,"&lt;"&amp;회계보고_시작일)),"")</f>
        <v/>
      </c>
      <c r="D196" s="246" t="str">
        <f ca="1">IF(LEN($A196)&gt;0,IF(LEFT($A196,1)&lt;&gt;" ",SUMIFS(수입,관,$A196,회계장부!$A:$A,"&gt;="&amp;회계보고_시작일,회계장부!$A:$A,"&lt;="&amp;회계보고_종료일),SUMIFS(수입,항목,TRIM($A196),회계장부!$A:$A,"&gt;="&amp;회계보고_시작일,회계장부!$A:$A,"&lt;="&amp;회계보고_종료일)),"")</f>
        <v/>
      </c>
      <c r="E196" s="254" t="str">
        <f t="shared" ca="1" si="9"/>
        <v/>
      </c>
      <c r="F196" s="235" t="str">
        <f ca="1">IFERROR(INDEX(회계코드!$G:$G,MATCH(ROW(F196),회계코드!$F:$F,0),1),IFERROR(INDEX(회계코드!$I:$I,MATCH(ROW(F196),회계코드!$H:$H,0),1),""))</f>
        <v/>
      </c>
      <c r="G196" s="251"/>
      <c r="H196" s="252" t="str">
        <f ca="1">IF(LEN($F196)&gt;0,IF(LEFT($F196,1)&lt;&gt;" ",SUMIFS(지출,관,$F196,회계장부!$A:$A,"&lt;"&amp;회계보고_시작일),SUMIFS(지출,항목,TRIM($F196),회계장부!$A:$A,"&lt;"&amp;회계보고_시작일)),"")</f>
        <v/>
      </c>
      <c r="I196" s="252" t="str">
        <f ca="1">IF(LEN($F196)&gt;0,IF(LEFT($F196,1)&lt;&gt;" ",SUMIFS(지출,관,$F196,회계장부!$A:$A,"&gt;="&amp;회계보고_시작일,회계장부!$A:$A,"&lt;="&amp;회계보고_종료일),SUMIFS(지출,항목,TRIM($F196),회계장부!$A:$A,"&gt;="&amp;회계보고_시작일,회계장부!$A:$A,"&lt;="&amp;회계보고_종료일)),"")</f>
        <v/>
      </c>
      <c r="J196" s="255" t="str">
        <f t="shared" ca="1" si="10"/>
        <v/>
      </c>
      <c r="O196" s="1">
        <f t="shared" ca="1" si="11"/>
        <v>0</v>
      </c>
    </row>
    <row r="197" spans="1:15" ht="17.25" thickBot="1">
      <c r="A197" s="234" t="str">
        <f ca="1">IFERROR(INDEX(회계코드!$C:$C,MATCH(ROW(A197),회계코드!$B:$B,0),1),IFERROR(INDEX(회계코드!$E:$E,MATCH(ROW(A197),회계코드!$D:$D,0),1),""))</f>
        <v/>
      </c>
      <c r="B197" s="245"/>
      <c r="C197" s="246" t="str">
        <f ca="1">IF(LEN($A197)&gt;0,IF(LEFT($A197,1)&lt;&gt;" ",SUMIFS(수입,관,$A197,회계장부!$A:$A,"&lt;"&amp;회계보고_시작일),SUMIFS(수입,항목,TRIM($A197),회계장부!$A:$A,"&lt;"&amp;회계보고_시작일)),"")</f>
        <v/>
      </c>
      <c r="D197" s="246" t="str">
        <f ca="1">IF(LEN($A197)&gt;0,IF(LEFT($A197,1)&lt;&gt;" ",SUMIFS(수입,관,$A197,회계장부!$A:$A,"&gt;="&amp;회계보고_시작일,회계장부!$A:$A,"&lt;="&amp;회계보고_종료일),SUMIFS(수입,항목,TRIM($A197),회계장부!$A:$A,"&gt;="&amp;회계보고_시작일,회계장부!$A:$A,"&lt;="&amp;회계보고_종료일)),"")</f>
        <v/>
      </c>
      <c r="E197" s="254" t="str">
        <f t="shared" ca="1" si="9"/>
        <v/>
      </c>
      <c r="F197" s="235" t="str">
        <f ca="1">IFERROR(INDEX(회계코드!$G:$G,MATCH(ROW(F197),회계코드!$F:$F,0),1),IFERROR(INDEX(회계코드!$I:$I,MATCH(ROW(F197),회계코드!$H:$H,0),1),""))</f>
        <v/>
      </c>
      <c r="G197" s="251"/>
      <c r="H197" s="252" t="str">
        <f ca="1">IF(LEN($F197)&gt;0,IF(LEFT($F197,1)&lt;&gt;" ",SUMIFS(지출,관,$F197,회계장부!$A:$A,"&lt;"&amp;회계보고_시작일),SUMIFS(지출,항목,TRIM($F197),회계장부!$A:$A,"&lt;"&amp;회계보고_시작일)),"")</f>
        <v/>
      </c>
      <c r="I197" s="252" t="str">
        <f ca="1">IF(LEN($F197)&gt;0,IF(LEFT($F197,1)&lt;&gt;" ",SUMIFS(지출,관,$F197,회계장부!$A:$A,"&gt;="&amp;회계보고_시작일,회계장부!$A:$A,"&lt;="&amp;회계보고_종료일),SUMIFS(지출,항목,TRIM($F197),회계장부!$A:$A,"&gt;="&amp;회계보고_시작일,회계장부!$A:$A,"&lt;="&amp;회계보고_종료일)),"")</f>
        <v/>
      </c>
      <c r="J197" s="255" t="str">
        <f t="shared" ca="1" si="10"/>
        <v/>
      </c>
      <c r="O197" s="1">
        <f t="shared" ca="1" si="11"/>
        <v>0</v>
      </c>
    </row>
    <row r="198" spans="1:15" ht="17.25" thickBot="1">
      <c r="A198" s="234" t="str">
        <f ca="1">IFERROR(INDEX(회계코드!$C:$C,MATCH(ROW(A198),회계코드!$B:$B,0),1),IFERROR(INDEX(회계코드!$E:$E,MATCH(ROW(A198),회계코드!$D:$D,0),1),""))</f>
        <v/>
      </c>
      <c r="B198" s="245"/>
      <c r="C198" s="246" t="str">
        <f ca="1">IF(LEN($A198)&gt;0,IF(LEFT($A198,1)&lt;&gt;" ",SUMIFS(수입,관,$A198,회계장부!$A:$A,"&lt;"&amp;회계보고_시작일),SUMIFS(수입,항목,TRIM($A198),회계장부!$A:$A,"&lt;"&amp;회계보고_시작일)),"")</f>
        <v/>
      </c>
      <c r="D198" s="246" t="str">
        <f ca="1">IF(LEN($A198)&gt;0,IF(LEFT($A198,1)&lt;&gt;" ",SUMIFS(수입,관,$A198,회계장부!$A:$A,"&gt;="&amp;회계보고_시작일,회계장부!$A:$A,"&lt;="&amp;회계보고_종료일),SUMIFS(수입,항목,TRIM($A198),회계장부!$A:$A,"&gt;="&amp;회계보고_시작일,회계장부!$A:$A,"&lt;="&amp;회계보고_종료일)),"")</f>
        <v/>
      </c>
      <c r="E198" s="254" t="str">
        <f t="shared" ca="1" si="9"/>
        <v/>
      </c>
      <c r="F198" s="235" t="str">
        <f ca="1">IFERROR(INDEX(회계코드!$G:$G,MATCH(ROW(F198),회계코드!$F:$F,0),1),IFERROR(INDEX(회계코드!$I:$I,MATCH(ROW(F198),회계코드!$H:$H,0),1),""))</f>
        <v/>
      </c>
      <c r="G198" s="251"/>
      <c r="H198" s="252" t="str">
        <f ca="1">IF(LEN($F198)&gt;0,IF(LEFT($F198,1)&lt;&gt;" ",SUMIFS(지출,관,$F198,회계장부!$A:$A,"&lt;"&amp;회계보고_시작일),SUMIFS(지출,항목,TRIM($F198),회계장부!$A:$A,"&lt;"&amp;회계보고_시작일)),"")</f>
        <v/>
      </c>
      <c r="I198" s="252" t="str">
        <f ca="1">IF(LEN($F198)&gt;0,IF(LEFT($F198,1)&lt;&gt;" ",SUMIFS(지출,관,$F198,회계장부!$A:$A,"&gt;="&amp;회계보고_시작일,회계장부!$A:$A,"&lt;="&amp;회계보고_종료일),SUMIFS(지출,항목,TRIM($F198),회계장부!$A:$A,"&gt;="&amp;회계보고_시작일,회계장부!$A:$A,"&lt;="&amp;회계보고_종료일)),"")</f>
        <v/>
      </c>
      <c r="J198" s="255" t="str">
        <f t="shared" ca="1" si="10"/>
        <v/>
      </c>
      <c r="O198" s="1">
        <f t="shared" ca="1" si="11"/>
        <v>0</v>
      </c>
    </row>
    <row r="199" spans="1:15" ht="17.25" thickBot="1">
      <c r="A199" s="234" t="str">
        <f ca="1">IFERROR(INDEX(회계코드!$C:$C,MATCH(ROW(A199),회계코드!$B:$B,0),1),IFERROR(INDEX(회계코드!$E:$E,MATCH(ROW(A199),회계코드!$D:$D,0),1),""))</f>
        <v/>
      </c>
      <c r="B199" s="245"/>
      <c r="C199" s="246" t="str">
        <f ca="1">IF(LEN($A199)&gt;0,IF(LEFT($A199,1)&lt;&gt;" ",SUMIFS(수입,관,$A199,회계장부!$A:$A,"&lt;"&amp;회계보고_시작일),SUMIFS(수입,항목,TRIM($A199),회계장부!$A:$A,"&lt;"&amp;회계보고_시작일)),"")</f>
        <v/>
      </c>
      <c r="D199" s="246" t="str">
        <f ca="1">IF(LEN($A199)&gt;0,IF(LEFT($A199,1)&lt;&gt;" ",SUMIFS(수입,관,$A199,회계장부!$A:$A,"&gt;="&amp;회계보고_시작일,회계장부!$A:$A,"&lt;="&amp;회계보고_종료일),SUMIFS(수입,항목,TRIM($A199),회계장부!$A:$A,"&gt;="&amp;회계보고_시작일,회계장부!$A:$A,"&lt;="&amp;회계보고_종료일)),"")</f>
        <v/>
      </c>
      <c r="E199" s="254" t="str">
        <f t="shared" ca="1" si="9"/>
        <v/>
      </c>
      <c r="F199" s="235" t="str">
        <f ca="1">IFERROR(INDEX(회계코드!$G:$G,MATCH(ROW(F199),회계코드!$F:$F,0),1),IFERROR(INDEX(회계코드!$I:$I,MATCH(ROW(F199),회계코드!$H:$H,0),1),""))</f>
        <v/>
      </c>
      <c r="G199" s="251"/>
      <c r="H199" s="252" t="str">
        <f ca="1">IF(LEN($F199)&gt;0,IF(LEFT($F199,1)&lt;&gt;" ",SUMIFS(지출,관,$F199,회계장부!$A:$A,"&lt;"&amp;회계보고_시작일),SUMIFS(지출,항목,TRIM($F199),회계장부!$A:$A,"&lt;"&amp;회계보고_시작일)),"")</f>
        <v/>
      </c>
      <c r="I199" s="252" t="str">
        <f ca="1">IF(LEN($F199)&gt;0,IF(LEFT($F199,1)&lt;&gt;" ",SUMIFS(지출,관,$F199,회계장부!$A:$A,"&gt;="&amp;회계보고_시작일,회계장부!$A:$A,"&lt;="&amp;회계보고_종료일),SUMIFS(지출,항목,TRIM($F199),회계장부!$A:$A,"&gt;="&amp;회계보고_시작일,회계장부!$A:$A,"&lt;="&amp;회계보고_종료일)),"")</f>
        <v/>
      </c>
      <c r="J199" s="255" t="str">
        <f t="shared" ca="1" si="10"/>
        <v/>
      </c>
      <c r="O199" s="1">
        <f t="shared" ca="1" si="11"/>
        <v>0</v>
      </c>
    </row>
    <row r="200" spans="1:15" ht="17.25" thickBot="1">
      <c r="A200" s="234" t="str">
        <f ca="1">IFERROR(INDEX(회계코드!$C:$C,MATCH(ROW(A200),회계코드!$B:$B,0),1),IFERROR(INDEX(회계코드!$E:$E,MATCH(ROW(A200),회계코드!$D:$D,0),1),""))</f>
        <v/>
      </c>
      <c r="B200" s="245"/>
      <c r="C200" s="246" t="str">
        <f ca="1">IF(LEN($A200)&gt;0,IF(LEFT($A200,1)&lt;&gt;" ",SUMIFS(수입,관,$A200,회계장부!$A:$A,"&lt;"&amp;회계보고_시작일),SUMIFS(수입,항목,TRIM($A200),회계장부!$A:$A,"&lt;"&amp;회계보고_시작일)),"")</f>
        <v/>
      </c>
      <c r="D200" s="246" t="str">
        <f ca="1">IF(LEN($A200)&gt;0,IF(LEFT($A200,1)&lt;&gt;" ",SUMIFS(수입,관,$A200,회계장부!$A:$A,"&gt;="&amp;회계보고_시작일,회계장부!$A:$A,"&lt;="&amp;회계보고_종료일),SUMIFS(수입,항목,TRIM($A200),회계장부!$A:$A,"&gt;="&amp;회계보고_시작일,회계장부!$A:$A,"&lt;="&amp;회계보고_종료일)),"")</f>
        <v/>
      </c>
      <c r="E200" s="254" t="str">
        <f t="shared" ca="1" si="9"/>
        <v/>
      </c>
      <c r="F200" s="235" t="str">
        <f ca="1">IFERROR(INDEX(회계코드!$G:$G,MATCH(ROW(F200),회계코드!$F:$F,0),1),IFERROR(INDEX(회계코드!$I:$I,MATCH(ROW(F200),회계코드!$H:$H,0),1),""))</f>
        <v/>
      </c>
      <c r="G200" s="251"/>
      <c r="H200" s="252" t="str">
        <f ca="1">IF(LEN($F200)&gt;0,IF(LEFT($F200,1)&lt;&gt;" ",SUMIFS(지출,관,$F200,회계장부!$A:$A,"&lt;"&amp;회계보고_시작일),SUMIFS(지출,항목,TRIM($F200),회계장부!$A:$A,"&lt;"&amp;회계보고_시작일)),"")</f>
        <v/>
      </c>
      <c r="I200" s="252" t="str">
        <f ca="1">IF(LEN($F200)&gt;0,IF(LEFT($F200,1)&lt;&gt;" ",SUMIFS(지출,관,$F200,회계장부!$A:$A,"&gt;="&amp;회계보고_시작일,회계장부!$A:$A,"&lt;="&amp;회계보고_종료일),SUMIFS(지출,항목,TRIM($F200),회계장부!$A:$A,"&gt;="&amp;회계보고_시작일,회계장부!$A:$A,"&lt;="&amp;회계보고_종료일)),"")</f>
        <v/>
      </c>
      <c r="J200" s="255" t="str">
        <f t="shared" ca="1" si="10"/>
        <v/>
      </c>
      <c r="O200" s="1">
        <f t="shared" ca="1" si="11"/>
        <v>0</v>
      </c>
    </row>
    <row r="201" spans="1:15" ht="17.25" thickBot="1">
      <c r="A201" s="234" t="str">
        <f ca="1">IFERROR(INDEX(회계코드!$C:$C,MATCH(ROW(A201),회계코드!$B:$B,0),1),IFERROR(INDEX(회계코드!$E:$E,MATCH(ROW(A201),회계코드!$D:$D,0),1),""))</f>
        <v/>
      </c>
      <c r="B201" s="245"/>
      <c r="C201" s="246" t="str">
        <f ca="1">IF(LEN($A201)&gt;0,IF(LEFT($A201,1)&lt;&gt;" ",SUMIFS(수입,관,$A201,회계장부!$A:$A,"&lt;"&amp;회계보고_시작일),SUMIFS(수입,항목,TRIM($A201),회계장부!$A:$A,"&lt;"&amp;회계보고_시작일)),"")</f>
        <v/>
      </c>
      <c r="D201" s="246" t="str">
        <f ca="1">IF(LEN($A201)&gt;0,IF(LEFT($A201,1)&lt;&gt;" ",SUMIFS(수입,관,$A201,회계장부!$A:$A,"&gt;="&amp;회계보고_시작일,회계장부!$A:$A,"&lt;="&amp;회계보고_종료일),SUMIFS(수입,항목,TRIM($A201),회계장부!$A:$A,"&gt;="&amp;회계보고_시작일,회계장부!$A:$A,"&lt;="&amp;회계보고_종료일)),"")</f>
        <v/>
      </c>
      <c r="E201" s="254" t="str">
        <f t="shared" ref="E201:E264" ca="1" si="12">IF(LEN($A201)&gt;0,B201-SUM(C201:D201),"")</f>
        <v/>
      </c>
      <c r="F201" s="235" t="str">
        <f ca="1">IFERROR(INDEX(회계코드!$G:$G,MATCH(ROW(F201),회계코드!$F:$F,0),1),IFERROR(INDEX(회계코드!$I:$I,MATCH(ROW(F201),회계코드!$H:$H,0),1),""))</f>
        <v/>
      </c>
      <c r="G201" s="251"/>
      <c r="H201" s="252" t="str">
        <f ca="1">IF(LEN($F201)&gt;0,IF(LEFT($F201,1)&lt;&gt;" ",SUMIFS(지출,관,$F201,회계장부!$A:$A,"&lt;"&amp;회계보고_시작일),SUMIFS(지출,항목,TRIM($F201),회계장부!$A:$A,"&lt;"&amp;회계보고_시작일)),"")</f>
        <v/>
      </c>
      <c r="I201" s="252" t="str">
        <f ca="1">IF(LEN($F201)&gt;0,IF(LEFT($F201,1)&lt;&gt;" ",SUMIFS(지출,관,$F201,회계장부!$A:$A,"&gt;="&amp;회계보고_시작일,회계장부!$A:$A,"&lt;="&amp;회계보고_종료일),SUMIFS(지출,항목,TRIM($F201),회계장부!$A:$A,"&gt;="&amp;회계보고_시작일,회계장부!$A:$A,"&lt;="&amp;회계보고_종료일)),"")</f>
        <v/>
      </c>
      <c r="J201" s="255" t="str">
        <f t="shared" ca="1" si="10"/>
        <v/>
      </c>
      <c r="O201" s="1">
        <f t="shared" ca="1" si="11"/>
        <v>0</v>
      </c>
    </row>
    <row r="202" spans="1:15" ht="17.25" thickBot="1">
      <c r="A202" s="234" t="str">
        <f ca="1">IFERROR(INDEX(회계코드!$C:$C,MATCH(ROW(A202),회계코드!$B:$B,0),1),IFERROR(INDEX(회계코드!$E:$E,MATCH(ROW(A202),회계코드!$D:$D,0),1),""))</f>
        <v/>
      </c>
      <c r="B202" s="245"/>
      <c r="C202" s="246" t="str">
        <f ca="1">IF(LEN($A202)&gt;0,IF(LEFT($A202,1)&lt;&gt;" ",SUMIFS(수입,관,$A202,회계장부!$A:$A,"&lt;"&amp;회계보고_시작일),SUMIFS(수입,항목,TRIM($A202),회계장부!$A:$A,"&lt;"&amp;회계보고_시작일)),"")</f>
        <v/>
      </c>
      <c r="D202" s="246" t="str">
        <f ca="1">IF(LEN($A202)&gt;0,IF(LEFT($A202,1)&lt;&gt;" ",SUMIFS(수입,관,$A202,회계장부!$A:$A,"&gt;="&amp;회계보고_시작일,회계장부!$A:$A,"&lt;="&amp;회계보고_종료일),SUMIFS(수입,항목,TRIM($A202),회계장부!$A:$A,"&gt;="&amp;회계보고_시작일,회계장부!$A:$A,"&lt;="&amp;회계보고_종료일)),"")</f>
        <v/>
      </c>
      <c r="E202" s="254" t="str">
        <f t="shared" ca="1" si="12"/>
        <v/>
      </c>
      <c r="F202" s="235" t="str">
        <f ca="1">IFERROR(INDEX(회계코드!$G:$G,MATCH(ROW(F202),회계코드!$F:$F,0),1),IFERROR(INDEX(회계코드!$I:$I,MATCH(ROW(F202),회계코드!$H:$H,0),1),""))</f>
        <v/>
      </c>
      <c r="G202" s="251"/>
      <c r="H202" s="252" t="str">
        <f ca="1">IF(LEN($F202)&gt;0,IF(LEFT($F202,1)&lt;&gt;" ",SUMIFS(지출,관,$F202,회계장부!$A:$A,"&lt;"&amp;회계보고_시작일),SUMIFS(지출,항목,TRIM($F202),회계장부!$A:$A,"&lt;"&amp;회계보고_시작일)),"")</f>
        <v/>
      </c>
      <c r="I202" s="252" t="str">
        <f ca="1">IF(LEN($F202)&gt;0,IF(LEFT($F202,1)&lt;&gt;" ",SUMIFS(지출,관,$F202,회계장부!$A:$A,"&gt;="&amp;회계보고_시작일,회계장부!$A:$A,"&lt;="&amp;회계보고_종료일),SUMIFS(지출,항목,TRIM($F202),회계장부!$A:$A,"&gt;="&amp;회계보고_시작일,회계장부!$A:$A,"&lt;="&amp;회계보고_종료일)),"")</f>
        <v/>
      </c>
      <c r="J202" s="255" t="str">
        <f t="shared" ca="1" si="10"/>
        <v/>
      </c>
      <c r="O202" s="1">
        <f t="shared" ca="1" si="11"/>
        <v>0</v>
      </c>
    </row>
    <row r="203" spans="1:15" ht="17.25" thickBot="1">
      <c r="A203" s="234" t="str">
        <f ca="1">IFERROR(INDEX(회계코드!$C:$C,MATCH(ROW(A203),회계코드!$B:$B,0),1),IFERROR(INDEX(회계코드!$E:$E,MATCH(ROW(A203),회계코드!$D:$D,0),1),""))</f>
        <v/>
      </c>
      <c r="B203" s="245"/>
      <c r="C203" s="246" t="str">
        <f ca="1">IF(LEN($A203)&gt;0,IF(LEFT($A203,1)&lt;&gt;" ",SUMIFS(수입,관,$A203,회계장부!$A:$A,"&lt;"&amp;회계보고_시작일),SUMIFS(수입,항목,TRIM($A203),회계장부!$A:$A,"&lt;"&amp;회계보고_시작일)),"")</f>
        <v/>
      </c>
      <c r="D203" s="246" t="str">
        <f ca="1">IF(LEN($A203)&gt;0,IF(LEFT($A203,1)&lt;&gt;" ",SUMIFS(수입,관,$A203,회계장부!$A:$A,"&gt;="&amp;회계보고_시작일,회계장부!$A:$A,"&lt;="&amp;회계보고_종료일),SUMIFS(수입,항목,TRIM($A203),회계장부!$A:$A,"&gt;="&amp;회계보고_시작일,회계장부!$A:$A,"&lt;="&amp;회계보고_종료일)),"")</f>
        <v/>
      </c>
      <c r="E203" s="254" t="str">
        <f t="shared" ca="1" si="12"/>
        <v/>
      </c>
      <c r="F203" s="235" t="str">
        <f ca="1">IFERROR(INDEX(회계코드!$G:$G,MATCH(ROW(F203),회계코드!$F:$F,0),1),IFERROR(INDEX(회계코드!$I:$I,MATCH(ROW(F203),회계코드!$H:$H,0),1),""))</f>
        <v/>
      </c>
      <c r="G203" s="251"/>
      <c r="H203" s="252" t="str">
        <f ca="1">IF(LEN($F203)&gt;0,IF(LEFT($F203,1)&lt;&gt;" ",SUMIFS(지출,관,$F203,회계장부!$A:$A,"&lt;"&amp;회계보고_시작일),SUMIFS(지출,항목,TRIM($F203),회계장부!$A:$A,"&lt;"&amp;회계보고_시작일)),"")</f>
        <v/>
      </c>
      <c r="I203" s="252" t="str">
        <f ca="1">IF(LEN($F203)&gt;0,IF(LEFT($F203,1)&lt;&gt;" ",SUMIFS(지출,관,$F203,회계장부!$A:$A,"&gt;="&amp;회계보고_시작일,회계장부!$A:$A,"&lt;="&amp;회계보고_종료일),SUMIFS(지출,항목,TRIM($F203),회계장부!$A:$A,"&gt;="&amp;회계보고_시작일,회계장부!$A:$A,"&lt;="&amp;회계보고_종료일)),"")</f>
        <v/>
      </c>
      <c r="J203" s="255" t="str">
        <f t="shared" ca="1" si="10"/>
        <v/>
      </c>
      <c r="O203" s="1">
        <f t="shared" ca="1" si="11"/>
        <v>0</v>
      </c>
    </row>
    <row r="204" spans="1:15" ht="17.25" thickBot="1">
      <c r="A204" s="234" t="str">
        <f ca="1">IFERROR(INDEX(회계코드!$C:$C,MATCH(ROW(A204),회계코드!$B:$B,0),1),IFERROR(INDEX(회계코드!$E:$E,MATCH(ROW(A204),회계코드!$D:$D,0),1),""))</f>
        <v/>
      </c>
      <c r="B204" s="245"/>
      <c r="C204" s="246" t="str">
        <f ca="1">IF(LEN($A204)&gt;0,IF(LEFT($A204,1)&lt;&gt;" ",SUMIFS(수입,관,$A204,회계장부!$A:$A,"&lt;"&amp;회계보고_시작일),SUMIFS(수입,항목,TRIM($A204),회계장부!$A:$A,"&lt;"&amp;회계보고_시작일)),"")</f>
        <v/>
      </c>
      <c r="D204" s="246" t="str">
        <f ca="1">IF(LEN($A204)&gt;0,IF(LEFT($A204,1)&lt;&gt;" ",SUMIFS(수입,관,$A204,회계장부!$A:$A,"&gt;="&amp;회계보고_시작일,회계장부!$A:$A,"&lt;="&amp;회계보고_종료일),SUMIFS(수입,항목,TRIM($A204),회계장부!$A:$A,"&gt;="&amp;회계보고_시작일,회계장부!$A:$A,"&lt;="&amp;회계보고_종료일)),"")</f>
        <v/>
      </c>
      <c r="E204" s="254" t="str">
        <f t="shared" ca="1" si="12"/>
        <v/>
      </c>
      <c r="F204" s="235" t="str">
        <f ca="1">IFERROR(INDEX(회계코드!$G:$G,MATCH(ROW(F204),회계코드!$F:$F,0),1),IFERROR(INDEX(회계코드!$I:$I,MATCH(ROW(F204),회계코드!$H:$H,0),1),""))</f>
        <v/>
      </c>
      <c r="G204" s="251"/>
      <c r="H204" s="252" t="str">
        <f ca="1">IF(LEN($F204)&gt;0,IF(LEFT($F204,1)&lt;&gt;" ",SUMIFS(지출,관,$F204,회계장부!$A:$A,"&lt;"&amp;회계보고_시작일),SUMIFS(지출,항목,TRIM($F204),회계장부!$A:$A,"&lt;"&amp;회계보고_시작일)),"")</f>
        <v/>
      </c>
      <c r="I204" s="252" t="str">
        <f ca="1">IF(LEN($F204)&gt;0,IF(LEFT($F204,1)&lt;&gt;" ",SUMIFS(지출,관,$F204,회계장부!$A:$A,"&gt;="&amp;회계보고_시작일,회계장부!$A:$A,"&lt;="&amp;회계보고_종료일),SUMIFS(지출,항목,TRIM($F204),회계장부!$A:$A,"&gt;="&amp;회계보고_시작일,회계장부!$A:$A,"&lt;="&amp;회계보고_종료일)),"")</f>
        <v/>
      </c>
      <c r="J204" s="255" t="str">
        <f t="shared" ref="J204:J267" ca="1" si="13">IF(LEN($F204)&gt;0,G204-SUM(H204:I204),"")</f>
        <v/>
      </c>
      <c r="O204" s="1">
        <f t="shared" ca="1" si="11"/>
        <v>0</v>
      </c>
    </row>
    <row r="205" spans="1:15" ht="17.25" thickBot="1">
      <c r="A205" s="234" t="str">
        <f ca="1">IFERROR(INDEX(회계코드!$C:$C,MATCH(ROW(A205),회계코드!$B:$B,0),1),IFERROR(INDEX(회계코드!$E:$E,MATCH(ROW(A205),회계코드!$D:$D,0),1),""))</f>
        <v/>
      </c>
      <c r="B205" s="245"/>
      <c r="C205" s="246" t="str">
        <f ca="1">IF(LEN($A205)&gt;0,IF(LEFT($A205,1)&lt;&gt;" ",SUMIFS(수입,관,$A205,회계장부!$A:$A,"&lt;"&amp;회계보고_시작일),SUMIFS(수입,항목,TRIM($A205),회계장부!$A:$A,"&lt;"&amp;회계보고_시작일)),"")</f>
        <v/>
      </c>
      <c r="D205" s="246" t="str">
        <f ca="1">IF(LEN($A205)&gt;0,IF(LEFT($A205,1)&lt;&gt;" ",SUMIFS(수입,관,$A205,회계장부!$A:$A,"&gt;="&amp;회계보고_시작일,회계장부!$A:$A,"&lt;="&amp;회계보고_종료일),SUMIFS(수입,항목,TRIM($A205),회계장부!$A:$A,"&gt;="&amp;회계보고_시작일,회계장부!$A:$A,"&lt;="&amp;회계보고_종료일)),"")</f>
        <v/>
      </c>
      <c r="E205" s="254" t="str">
        <f t="shared" ca="1" si="12"/>
        <v/>
      </c>
      <c r="F205" s="235" t="str">
        <f ca="1">IFERROR(INDEX(회계코드!$G:$G,MATCH(ROW(F205),회계코드!$F:$F,0),1),IFERROR(INDEX(회계코드!$I:$I,MATCH(ROW(F205),회계코드!$H:$H,0),1),""))</f>
        <v/>
      </c>
      <c r="G205" s="251"/>
      <c r="H205" s="252" t="str">
        <f ca="1">IF(LEN($F205)&gt;0,IF(LEFT($F205,1)&lt;&gt;" ",SUMIFS(지출,관,$F205,회계장부!$A:$A,"&lt;"&amp;회계보고_시작일),SUMIFS(지출,항목,TRIM($F205),회계장부!$A:$A,"&lt;"&amp;회계보고_시작일)),"")</f>
        <v/>
      </c>
      <c r="I205" s="252" t="str">
        <f ca="1">IF(LEN($F205)&gt;0,IF(LEFT($F205,1)&lt;&gt;" ",SUMIFS(지출,관,$F205,회계장부!$A:$A,"&gt;="&amp;회계보고_시작일,회계장부!$A:$A,"&lt;="&amp;회계보고_종료일),SUMIFS(지출,항목,TRIM($F205),회계장부!$A:$A,"&gt;="&amp;회계보고_시작일,회계장부!$A:$A,"&lt;="&amp;회계보고_종료일)),"")</f>
        <v/>
      </c>
      <c r="J205" s="255" t="str">
        <f t="shared" ca="1" si="13"/>
        <v/>
      </c>
      <c r="O205" s="1">
        <f t="shared" ca="1" si="11"/>
        <v>0</v>
      </c>
    </row>
    <row r="206" spans="1:15" ht="17.25" thickBot="1">
      <c r="A206" s="234" t="str">
        <f ca="1">IFERROR(INDEX(회계코드!$C:$C,MATCH(ROW(A206),회계코드!$B:$B,0),1),IFERROR(INDEX(회계코드!$E:$E,MATCH(ROW(A206),회계코드!$D:$D,0),1),""))</f>
        <v/>
      </c>
      <c r="B206" s="245"/>
      <c r="C206" s="246" t="str">
        <f ca="1">IF(LEN($A206)&gt;0,IF(LEFT($A206,1)&lt;&gt;" ",SUMIFS(수입,관,$A206,회계장부!$A:$A,"&lt;"&amp;회계보고_시작일),SUMIFS(수입,항목,TRIM($A206),회계장부!$A:$A,"&lt;"&amp;회계보고_시작일)),"")</f>
        <v/>
      </c>
      <c r="D206" s="246" t="str">
        <f ca="1">IF(LEN($A206)&gt;0,IF(LEFT($A206,1)&lt;&gt;" ",SUMIFS(수입,관,$A206,회계장부!$A:$A,"&gt;="&amp;회계보고_시작일,회계장부!$A:$A,"&lt;="&amp;회계보고_종료일),SUMIFS(수입,항목,TRIM($A206),회계장부!$A:$A,"&gt;="&amp;회계보고_시작일,회계장부!$A:$A,"&lt;="&amp;회계보고_종료일)),"")</f>
        <v/>
      </c>
      <c r="E206" s="254" t="str">
        <f t="shared" ca="1" si="12"/>
        <v/>
      </c>
      <c r="F206" s="235" t="str">
        <f ca="1">IFERROR(INDEX(회계코드!$G:$G,MATCH(ROW(F206),회계코드!$F:$F,0),1),IFERROR(INDEX(회계코드!$I:$I,MATCH(ROW(F206),회계코드!$H:$H,0),1),""))</f>
        <v/>
      </c>
      <c r="G206" s="251"/>
      <c r="H206" s="252" t="str">
        <f ca="1">IF(LEN($F206)&gt;0,IF(LEFT($F206,1)&lt;&gt;" ",SUMIFS(지출,관,$F206,회계장부!$A:$A,"&lt;"&amp;회계보고_시작일),SUMIFS(지출,항목,TRIM($F206),회계장부!$A:$A,"&lt;"&amp;회계보고_시작일)),"")</f>
        <v/>
      </c>
      <c r="I206" s="252" t="str">
        <f ca="1">IF(LEN($F206)&gt;0,IF(LEFT($F206,1)&lt;&gt;" ",SUMIFS(지출,관,$F206,회계장부!$A:$A,"&gt;="&amp;회계보고_시작일,회계장부!$A:$A,"&lt;="&amp;회계보고_종료일),SUMIFS(지출,항목,TRIM($F206),회계장부!$A:$A,"&gt;="&amp;회계보고_시작일,회계장부!$A:$A,"&lt;="&amp;회계보고_종료일)),"")</f>
        <v/>
      </c>
      <c r="J206" s="255" t="str">
        <f t="shared" ca="1" si="13"/>
        <v/>
      </c>
      <c r="O206" s="1">
        <f t="shared" ca="1" si="11"/>
        <v>0</v>
      </c>
    </row>
    <row r="207" spans="1:15" ht="17.25" thickBot="1">
      <c r="A207" s="234" t="str">
        <f ca="1">IFERROR(INDEX(회계코드!$C:$C,MATCH(ROW(A207),회계코드!$B:$B,0),1),IFERROR(INDEX(회계코드!$E:$E,MATCH(ROW(A207),회계코드!$D:$D,0),1),""))</f>
        <v/>
      </c>
      <c r="B207" s="245"/>
      <c r="C207" s="246" t="str">
        <f ca="1">IF(LEN($A207)&gt;0,IF(LEFT($A207,1)&lt;&gt;" ",SUMIFS(수입,관,$A207,회계장부!$A:$A,"&lt;"&amp;회계보고_시작일),SUMIFS(수입,항목,TRIM($A207),회계장부!$A:$A,"&lt;"&amp;회계보고_시작일)),"")</f>
        <v/>
      </c>
      <c r="D207" s="246" t="str">
        <f ca="1">IF(LEN($A207)&gt;0,IF(LEFT($A207,1)&lt;&gt;" ",SUMIFS(수입,관,$A207,회계장부!$A:$A,"&gt;="&amp;회계보고_시작일,회계장부!$A:$A,"&lt;="&amp;회계보고_종료일),SUMIFS(수입,항목,TRIM($A207),회계장부!$A:$A,"&gt;="&amp;회계보고_시작일,회계장부!$A:$A,"&lt;="&amp;회계보고_종료일)),"")</f>
        <v/>
      </c>
      <c r="E207" s="254" t="str">
        <f t="shared" ca="1" si="12"/>
        <v/>
      </c>
      <c r="F207" s="235" t="str">
        <f ca="1">IFERROR(INDEX(회계코드!$G:$G,MATCH(ROW(F207),회계코드!$F:$F,0),1),IFERROR(INDEX(회계코드!$I:$I,MATCH(ROW(F207),회계코드!$H:$H,0),1),""))</f>
        <v/>
      </c>
      <c r="G207" s="251"/>
      <c r="H207" s="252" t="str">
        <f ca="1">IF(LEN($F207)&gt;0,IF(LEFT($F207,1)&lt;&gt;" ",SUMIFS(지출,관,$F207,회계장부!$A:$A,"&lt;"&amp;회계보고_시작일),SUMIFS(지출,항목,TRIM($F207),회계장부!$A:$A,"&lt;"&amp;회계보고_시작일)),"")</f>
        <v/>
      </c>
      <c r="I207" s="252" t="str">
        <f ca="1">IF(LEN($F207)&gt;0,IF(LEFT($F207,1)&lt;&gt;" ",SUMIFS(지출,관,$F207,회계장부!$A:$A,"&gt;="&amp;회계보고_시작일,회계장부!$A:$A,"&lt;="&amp;회계보고_종료일),SUMIFS(지출,항목,TRIM($F207),회계장부!$A:$A,"&gt;="&amp;회계보고_시작일,회계장부!$A:$A,"&lt;="&amp;회계보고_종료일)),"")</f>
        <v/>
      </c>
      <c r="J207" s="255" t="str">
        <f t="shared" ca="1" si="13"/>
        <v/>
      </c>
      <c r="O207" s="1">
        <f t="shared" ca="1" si="11"/>
        <v>0</v>
      </c>
    </row>
    <row r="208" spans="1:15" ht="17.25" thickBot="1">
      <c r="A208" s="234" t="str">
        <f ca="1">IFERROR(INDEX(회계코드!$C:$C,MATCH(ROW(A208),회계코드!$B:$B,0),1),IFERROR(INDEX(회계코드!$E:$E,MATCH(ROW(A208),회계코드!$D:$D,0),1),""))</f>
        <v/>
      </c>
      <c r="B208" s="245"/>
      <c r="C208" s="246" t="str">
        <f ca="1">IF(LEN($A208)&gt;0,IF(LEFT($A208,1)&lt;&gt;" ",SUMIFS(수입,관,$A208,회계장부!$A:$A,"&lt;"&amp;회계보고_시작일),SUMIFS(수입,항목,TRIM($A208),회계장부!$A:$A,"&lt;"&amp;회계보고_시작일)),"")</f>
        <v/>
      </c>
      <c r="D208" s="246" t="str">
        <f ca="1">IF(LEN($A208)&gt;0,IF(LEFT($A208,1)&lt;&gt;" ",SUMIFS(수입,관,$A208,회계장부!$A:$A,"&gt;="&amp;회계보고_시작일,회계장부!$A:$A,"&lt;="&amp;회계보고_종료일),SUMIFS(수입,항목,TRIM($A208),회계장부!$A:$A,"&gt;="&amp;회계보고_시작일,회계장부!$A:$A,"&lt;="&amp;회계보고_종료일)),"")</f>
        <v/>
      </c>
      <c r="E208" s="254" t="str">
        <f t="shared" ca="1" si="12"/>
        <v/>
      </c>
      <c r="F208" s="235" t="str">
        <f ca="1">IFERROR(INDEX(회계코드!$G:$G,MATCH(ROW(F208),회계코드!$F:$F,0),1),IFERROR(INDEX(회계코드!$I:$I,MATCH(ROW(F208),회계코드!$H:$H,0),1),""))</f>
        <v/>
      </c>
      <c r="G208" s="251"/>
      <c r="H208" s="252" t="str">
        <f ca="1">IF(LEN($F208)&gt;0,IF(LEFT($F208,1)&lt;&gt;" ",SUMIFS(지출,관,$F208,회계장부!$A:$A,"&lt;"&amp;회계보고_시작일),SUMIFS(지출,항목,TRIM($F208),회계장부!$A:$A,"&lt;"&amp;회계보고_시작일)),"")</f>
        <v/>
      </c>
      <c r="I208" s="252" t="str">
        <f ca="1">IF(LEN($F208)&gt;0,IF(LEFT($F208,1)&lt;&gt;" ",SUMIFS(지출,관,$F208,회계장부!$A:$A,"&gt;="&amp;회계보고_시작일,회계장부!$A:$A,"&lt;="&amp;회계보고_종료일),SUMIFS(지출,항목,TRIM($F208),회계장부!$A:$A,"&gt;="&amp;회계보고_시작일,회계장부!$A:$A,"&lt;="&amp;회계보고_종료일)),"")</f>
        <v/>
      </c>
      <c r="J208" s="255" t="str">
        <f t="shared" ca="1" si="13"/>
        <v/>
      </c>
      <c r="O208" s="1">
        <f t="shared" ca="1" si="11"/>
        <v>0</v>
      </c>
    </row>
    <row r="209" spans="1:15" ht="17.25" thickBot="1">
      <c r="A209" s="234" t="str">
        <f ca="1">IFERROR(INDEX(회계코드!$C:$C,MATCH(ROW(A209),회계코드!$B:$B,0),1),IFERROR(INDEX(회계코드!$E:$E,MATCH(ROW(A209),회계코드!$D:$D,0),1),""))</f>
        <v/>
      </c>
      <c r="B209" s="245"/>
      <c r="C209" s="246" t="str">
        <f ca="1">IF(LEN($A209)&gt;0,IF(LEFT($A209,1)&lt;&gt;" ",SUMIFS(수입,관,$A209,회계장부!$A:$A,"&lt;"&amp;회계보고_시작일),SUMIFS(수입,항목,TRIM($A209),회계장부!$A:$A,"&lt;"&amp;회계보고_시작일)),"")</f>
        <v/>
      </c>
      <c r="D209" s="246" t="str">
        <f ca="1">IF(LEN($A209)&gt;0,IF(LEFT($A209,1)&lt;&gt;" ",SUMIFS(수입,관,$A209,회계장부!$A:$A,"&gt;="&amp;회계보고_시작일,회계장부!$A:$A,"&lt;="&amp;회계보고_종료일),SUMIFS(수입,항목,TRIM($A209),회계장부!$A:$A,"&gt;="&amp;회계보고_시작일,회계장부!$A:$A,"&lt;="&amp;회계보고_종료일)),"")</f>
        <v/>
      </c>
      <c r="E209" s="254" t="str">
        <f t="shared" ca="1" si="12"/>
        <v/>
      </c>
      <c r="F209" s="235" t="str">
        <f ca="1">IFERROR(INDEX(회계코드!$G:$G,MATCH(ROW(F209),회계코드!$F:$F,0),1),IFERROR(INDEX(회계코드!$I:$I,MATCH(ROW(F209),회계코드!$H:$H,0),1),""))</f>
        <v/>
      </c>
      <c r="G209" s="251"/>
      <c r="H209" s="252" t="str">
        <f ca="1">IF(LEN($F209)&gt;0,IF(LEFT($F209,1)&lt;&gt;" ",SUMIFS(지출,관,$F209,회계장부!$A:$A,"&lt;"&amp;회계보고_시작일),SUMIFS(지출,항목,TRIM($F209),회계장부!$A:$A,"&lt;"&amp;회계보고_시작일)),"")</f>
        <v/>
      </c>
      <c r="I209" s="252" t="str">
        <f ca="1">IF(LEN($F209)&gt;0,IF(LEFT($F209,1)&lt;&gt;" ",SUMIFS(지출,관,$F209,회계장부!$A:$A,"&gt;="&amp;회계보고_시작일,회계장부!$A:$A,"&lt;="&amp;회계보고_종료일),SUMIFS(지출,항목,TRIM($F209),회계장부!$A:$A,"&gt;="&amp;회계보고_시작일,회계장부!$A:$A,"&lt;="&amp;회계보고_종료일)),"")</f>
        <v/>
      </c>
      <c r="J209" s="255" t="str">
        <f t="shared" ca="1" si="13"/>
        <v/>
      </c>
      <c r="O209" s="1">
        <f t="shared" ca="1" si="11"/>
        <v>0</v>
      </c>
    </row>
    <row r="210" spans="1:15" ht="17.25" thickBot="1">
      <c r="A210" s="234" t="str">
        <f ca="1">IFERROR(INDEX(회계코드!$C:$C,MATCH(ROW(A210),회계코드!$B:$B,0),1),IFERROR(INDEX(회계코드!$E:$E,MATCH(ROW(A210),회계코드!$D:$D,0),1),""))</f>
        <v/>
      </c>
      <c r="B210" s="245"/>
      <c r="C210" s="246" t="str">
        <f ca="1">IF(LEN($A210)&gt;0,IF(LEFT($A210,1)&lt;&gt;" ",SUMIFS(수입,관,$A210,회계장부!$A:$A,"&lt;"&amp;회계보고_시작일),SUMIFS(수입,항목,TRIM($A210),회계장부!$A:$A,"&lt;"&amp;회계보고_시작일)),"")</f>
        <v/>
      </c>
      <c r="D210" s="246" t="str">
        <f ca="1">IF(LEN($A210)&gt;0,IF(LEFT($A210,1)&lt;&gt;" ",SUMIFS(수입,관,$A210,회계장부!$A:$A,"&gt;="&amp;회계보고_시작일,회계장부!$A:$A,"&lt;="&amp;회계보고_종료일),SUMIFS(수입,항목,TRIM($A210),회계장부!$A:$A,"&gt;="&amp;회계보고_시작일,회계장부!$A:$A,"&lt;="&amp;회계보고_종료일)),"")</f>
        <v/>
      </c>
      <c r="E210" s="254" t="str">
        <f t="shared" ca="1" si="12"/>
        <v/>
      </c>
      <c r="F210" s="235" t="str">
        <f ca="1">IFERROR(INDEX(회계코드!$G:$G,MATCH(ROW(F210),회계코드!$F:$F,0),1),IFERROR(INDEX(회계코드!$I:$I,MATCH(ROW(F210),회계코드!$H:$H,0),1),""))</f>
        <v/>
      </c>
      <c r="G210" s="251"/>
      <c r="H210" s="252" t="str">
        <f ca="1">IF(LEN($F210)&gt;0,IF(LEFT($F210,1)&lt;&gt;" ",SUMIFS(지출,관,$F210,회계장부!$A:$A,"&lt;"&amp;회계보고_시작일),SUMIFS(지출,항목,TRIM($F210),회계장부!$A:$A,"&lt;"&amp;회계보고_시작일)),"")</f>
        <v/>
      </c>
      <c r="I210" s="252" t="str">
        <f ca="1">IF(LEN($F210)&gt;0,IF(LEFT($F210,1)&lt;&gt;" ",SUMIFS(지출,관,$F210,회계장부!$A:$A,"&gt;="&amp;회계보고_시작일,회계장부!$A:$A,"&lt;="&amp;회계보고_종료일),SUMIFS(지출,항목,TRIM($F210),회계장부!$A:$A,"&gt;="&amp;회계보고_시작일,회계장부!$A:$A,"&lt;="&amp;회계보고_종료일)),"")</f>
        <v/>
      </c>
      <c r="J210" s="255" t="str">
        <f t="shared" ca="1" si="13"/>
        <v/>
      </c>
      <c r="O210" s="1">
        <f t="shared" ca="1" si="11"/>
        <v>0</v>
      </c>
    </row>
    <row r="211" spans="1:15" ht="17.25" thickBot="1">
      <c r="A211" s="234" t="str">
        <f ca="1">IFERROR(INDEX(회계코드!$C:$C,MATCH(ROW(A211),회계코드!$B:$B,0),1),IFERROR(INDEX(회계코드!$E:$E,MATCH(ROW(A211),회계코드!$D:$D,0),1),""))</f>
        <v/>
      </c>
      <c r="B211" s="245"/>
      <c r="C211" s="246" t="str">
        <f ca="1">IF(LEN($A211)&gt;0,IF(LEFT($A211,1)&lt;&gt;" ",SUMIFS(수입,관,$A211,회계장부!$A:$A,"&lt;"&amp;회계보고_시작일),SUMIFS(수입,항목,TRIM($A211),회계장부!$A:$A,"&lt;"&amp;회계보고_시작일)),"")</f>
        <v/>
      </c>
      <c r="D211" s="246" t="str">
        <f ca="1">IF(LEN($A211)&gt;0,IF(LEFT($A211,1)&lt;&gt;" ",SUMIFS(수입,관,$A211,회계장부!$A:$A,"&gt;="&amp;회계보고_시작일,회계장부!$A:$A,"&lt;="&amp;회계보고_종료일),SUMIFS(수입,항목,TRIM($A211),회계장부!$A:$A,"&gt;="&amp;회계보고_시작일,회계장부!$A:$A,"&lt;="&amp;회계보고_종료일)),"")</f>
        <v/>
      </c>
      <c r="E211" s="254" t="str">
        <f t="shared" ca="1" si="12"/>
        <v/>
      </c>
      <c r="F211" s="235" t="str">
        <f ca="1">IFERROR(INDEX(회계코드!$G:$G,MATCH(ROW(F211),회계코드!$F:$F,0),1),IFERROR(INDEX(회계코드!$I:$I,MATCH(ROW(F211),회계코드!$H:$H,0),1),""))</f>
        <v/>
      </c>
      <c r="G211" s="251"/>
      <c r="H211" s="252" t="str">
        <f ca="1">IF(LEN($F211)&gt;0,IF(LEFT($F211,1)&lt;&gt;" ",SUMIFS(지출,관,$F211,회계장부!$A:$A,"&lt;"&amp;회계보고_시작일),SUMIFS(지출,항목,TRIM($F211),회계장부!$A:$A,"&lt;"&amp;회계보고_시작일)),"")</f>
        <v/>
      </c>
      <c r="I211" s="252" t="str">
        <f ca="1">IF(LEN($F211)&gt;0,IF(LEFT($F211,1)&lt;&gt;" ",SUMIFS(지출,관,$F211,회계장부!$A:$A,"&gt;="&amp;회계보고_시작일,회계장부!$A:$A,"&lt;="&amp;회계보고_종료일),SUMIFS(지출,항목,TRIM($F211),회계장부!$A:$A,"&gt;="&amp;회계보고_시작일,회계장부!$A:$A,"&lt;="&amp;회계보고_종료일)),"")</f>
        <v/>
      </c>
      <c r="J211" s="255" t="str">
        <f t="shared" ca="1" si="13"/>
        <v/>
      </c>
      <c r="O211" s="1">
        <f t="shared" ca="1" si="11"/>
        <v>0</v>
      </c>
    </row>
    <row r="212" spans="1:15" ht="17.25" thickBot="1">
      <c r="A212" s="234" t="str">
        <f ca="1">IFERROR(INDEX(회계코드!$C:$C,MATCH(ROW(A212),회계코드!$B:$B,0),1),IFERROR(INDEX(회계코드!$E:$E,MATCH(ROW(A212),회계코드!$D:$D,0),1),""))</f>
        <v/>
      </c>
      <c r="B212" s="245"/>
      <c r="C212" s="246" t="str">
        <f ca="1">IF(LEN($A212)&gt;0,IF(LEFT($A212,1)&lt;&gt;" ",SUMIFS(수입,관,$A212,회계장부!$A:$A,"&lt;"&amp;회계보고_시작일),SUMIFS(수입,항목,TRIM($A212),회계장부!$A:$A,"&lt;"&amp;회계보고_시작일)),"")</f>
        <v/>
      </c>
      <c r="D212" s="246" t="str">
        <f ca="1">IF(LEN($A212)&gt;0,IF(LEFT($A212,1)&lt;&gt;" ",SUMIFS(수입,관,$A212,회계장부!$A:$A,"&gt;="&amp;회계보고_시작일,회계장부!$A:$A,"&lt;="&amp;회계보고_종료일),SUMIFS(수입,항목,TRIM($A212),회계장부!$A:$A,"&gt;="&amp;회계보고_시작일,회계장부!$A:$A,"&lt;="&amp;회계보고_종료일)),"")</f>
        <v/>
      </c>
      <c r="E212" s="254" t="str">
        <f t="shared" ca="1" si="12"/>
        <v/>
      </c>
      <c r="F212" s="235" t="str">
        <f ca="1">IFERROR(INDEX(회계코드!$G:$G,MATCH(ROW(F212),회계코드!$F:$F,0),1),IFERROR(INDEX(회계코드!$I:$I,MATCH(ROW(F212),회계코드!$H:$H,0),1),""))</f>
        <v/>
      </c>
      <c r="G212" s="251"/>
      <c r="H212" s="252" t="str">
        <f ca="1">IF(LEN($F212)&gt;0,IF(LEFT($F212,1)&lt;&gt;" ",SUMIFS(지출,관,$F212,회계장부!$A:$A,"&lt;"&amp;회계보고_시작일),SUMIFS(지출,항목,TRIM($F212),회계장부!$A:$A,"&lt;"&amp;회계보고_시작일)),"")</f>
        <v/>
      </c>
      <c r="I212" s="252" t="str">
        <f ca="1">IF(LEN($F212)&gt;0,IF(LEFT($F212,1)&lt;&gt;" ",SUMIFS(지출,관,$F212,회계장부!$A:$A,"&gt;="&amp;회계보고_시작일,회계장부!$A:$A,"&lt;="&amp;회계보고_종료일),SUMIFS(지출,항목,TRIM($F212),회계장부!$A:$A,"&gt;="&amp;회계보고_시작일,회계장부!$A:$A,"&lt;="&amp;회계보고_종료일)),"")</f>
        <v/>
      </c>
      <c r="J212" s="255" t="str">
        <f t="shared" ca="1" si="13"/>
        <v/>
      </c>
      <c r="O212" s="1">
        <f t="shared" ca="1" si="11"/>
        <v>0</v>
      </c>
    </row>
    <row r="213" spans="1:15" ht="17.25" thickBot="1">
      <c r="A213" s="234" t="str">
        <f ca="1">IFERROR(INDEX(회계코드!$C:$C,MATCH(ROW(A213),회계코드!$B:$B,0),1),IFERROR(INDEX(회계코드!$E:$E,MATCH(ROW(A213),회계코드!$D:$D,0),1),""))</f>
        <v/>
      </c>
      <c r="B213" s="245"/>
      <c r="C213" s="246" t="str">
        <f ca="1">IF(LEN($A213)&gt;0,IF(LEFT($A213,1)&lt;&gt;" ",SUMIFS(수입,관,$A213,회계장부!$A:$A,"&lt;"&amp;회계보고_시작일),SUMIFS(수입,항목,TRIM($A213),회계장부!$A:$A,"&lt;"&amp;회계보고_시작일)),"")</f>
        <v/>
      </c>
      <c r="D213" s="246" t="str">
        <f ca="1">IF(LEN($A213)&gt;0,IF(LEFT($A213,1)&lt;&gt;" ",SUMIFS(수입,관,$A213,회계장부!$A:$A,"&gt;="&amp;회계보고_시작일,회계장부!$A:$A,"&lt;="&amp;회계보고_종료일),SUMIFS(수입,항목,TRIM($A213),회계장부!$A:$A,"&gt;="&amp;회계보고_시작일,회계장부!$A:$A,"&lt;="&amp;회계보고_종료일)),"")</f>
        <v/>
      </c>
      <c r="E213" s="254" t="str">
        <f t="shared" ca="1" si="12"/>
        <v/>
      </c>
      <c r="F213" s="235" t="str">
        <f ca="1">IFERROR(INDEX(회계코드!$G:$G,MATCH(ROW(F213),회계코드!$F:$F,0),1),IFERROR(INDEX(회계코드!$I:$I,MATCH(ROW(F213),회계코드!$H:$H,0),1),""))</f>
        <v/>
      </c>
      <c r="G213" s="251"/>
      <c r="H213" s="252" t="str">
        <f ca="1">IF(LEN($F213)&gt;0,IF(LEFT($F213,1)&lt;&gt;" ",SUMIFS(지출,관,$F213,회계장부!$A:$A,"&lt;"&amp;회계보고_시작일),SUMIFS(지출,항목,TRIM($F213),회계장부!$A:$A,"&lt;"&amp;회계보고_시작일)),"")</f>
        <v/>
      </c>
      <c r="I213" s="252" t="str">
        <f ca="1">IF(LEN($F213)&gt;0,IF(LEFT($F213,1)&lt;&gt;" ",SUMIFS(지출,관,$F213,회계장부!$A:$A,"&gt;="&amp;회계보고_시작일,회계장부!$A:$A,"&lt;="&amp;회계보고_종료일),SUMIFS(지출,항목,TRIM($F213),회계장부!$A:$A,"&gt;="&amp;회계보고_시작일,회계장부!$A:$A,"&lt;="&amp;회계보고_종료일)),"")</f>
        <v/>
      </c>
      <c r="J213" s="255" t="str">
        <f t="shared" ca="1" si="13"/>
        <v/>
      </c>
      <c r="O213" s="1">
        <f t="shared" ca="1" si="11"/>
        <v>0</v>
      </c>
    </row>
    <row r="214" spans="1:15" ht="17.25" thickBot="1">
      <c r="A214" s="234" t="str">
        <f ca="1">IFERROR(INDEX(회계코드!$C:$C,MATCH(ROW(A214),회계코드!$B:$B,0),1),IFERROR(INDEX(회계코드!$E:$E,MATCH(ROW(A214),회계코드!$D:$D,0),1),""))</f>
        <v/>
      </c>
      <c r="B214" s="245"/>
      <c r="C214" s="246" t="str">
        <f ca="1">IF(LEN($A214)&gt;0,IF(LEFT($A214,1)&lt;&gt;" ",SUMIFS(수입,관,$A214,회계장부!$A:$A,"&lt;"&amp;회계보고_시작일),SUMIFS(수입,항목,TRIM($A214),회계장부!$A:$A,"&lt;"&amp;회계보고_시작일)),"")</f>
        <v/>
      </c>
      <c r="D214" s="246" t="str">
        <f ca="1">IF(LEN($A214)&gt;0,IF(LEFT($A214,1)&lt;&gt;" ",SUMIFS(수입,관,$A214,회계장부!$A:$A,"&gt;="&amp;회계보고_시작일,회계장부!$A:$A,"&lt;="&amp;회계보고_종료일),SUMIFS(수입,항목,TRIM($A214),회계장부!$A:$A,"&gt;="&amp;회계보고_시작일,회계장부!$A:$A,"&lt;="&amp;회계보고_종료일)),"")</f>
        <v/>
      </c>
      <c r="E214" s="254" t="str">
        <f t="shared" ca="1" si="12"/>
        <v/>
      </c>
      <c r="F214" s="235" t="str">
        <f ca="1">IFERROR(INDEX(회계코드!$G:$G,MATCH(ROW(F214),회계코드!$F:$F,0),1),IFERROR(INDEX(회계코드!$I:$I,MATCH(ROW(F214),회계코드!$H:$H,0),1),""))</f>
        <v/>
      </c>
      <c r="G214" s="251"/>
      <c r="H214" s="252" t="str">
        <f ca="1">IF(LEN($F214)&gt;0,IF(LEFT($F214,1)&lt;&gt;" ",SUMIFS(지출,관,$F214,회계장부!$A:$A,"&lt;"&amp;회계보고_시작일),SUMIFS(지출,항목,TRIM($F214),회계장부!$A:$A,"&lt;"&amp;회계보고_시작일)),"")</f>
        <v/>
      </c>
      <c r="I214" s="252" t="str">
        <f ca="1">IF(LEN($F214)&gt;0,IF(LEFT($F214,1)&lt;&gt;" ",SUMIFS(지출,관,$F214,회계장부!$A:$A,"&gt;="&amp;회계보고_시작일,회계장부!$A:$A,"&lt;="&amp;회계보고_종료일),SUMIFS(지출,항목,TRIM($F214),회계장부!$A:$A,"&gt;="&amp;회계보고_시작일,회계장부!$A:$A,"&lt;="&amp;회계보고_종료일)),"")</f>
        <v/>
      </c>
      <c r="J214" s="255" t="str">
        <f t="shared" ca="1" si="13"/>
        <v/>
      </c>
      <c r="O214" s="1">
        <f t="shared" ca="1" si="11"/>
        <v>0</v>
      </c>
    </row>
    <row r="215" spans="1:15" ht="17.25" thickBot="1">
      <c r="A215" s="234" t="str">
        <f ca="1">IFERROR(INDEX(회계코드!$C:$C,MATCH(ROW(A215),회계코드!$B:$B,0),1),IFERROR(INDEX(회계코드!$E:$E,MATCH(ROW(A215),회계코드!$D:$D,0),1),""))</f>
        <v/>
      </c>
      <c r="B215" s="245"/>
      <c r="C215" s="246" t="str">
        <f ca="1">IF(LEN($A215)&gt;0,IF(LEFT($A215,1)&lt;&gt;" ",SUMIFS(수입,관,$A215,회계장부!$A:$A,"&lt;"&amp;회계보고_시작일),SUMIFS(수입,항목,TRIM($A215),회계장부!$A:$A,"&lt;"&amp;회계보고_시작일)),"")</f>
        <v/>
      </c>
      <c r="D215" s="246" t="str">
        <f ca="1">IF(LEN($A215)&gt;0,IF(LEFT($A215,1)&lt;&gt;" ",SUMIFS(수입,관,$A215,회계장부!$A:$A,"&gt;="&amp;회계보고_시작일,회계장부!$A:$A,"&lt;="&amp;회계보고_종료일),SUMIFS(수입,항목,TRIM($A215),회계장부!$A:$A,"&gt;="&amp;회계보고_시작일,회계장부!$A:$A,"&lt;="&amp;회계보고_종료일)),"")</f>
        <v/>
      </c>
      <c r="E215" s="254" t="str">
        <f t="shared" ca="1" si="12"/>
        <v/>
      </c>
      <c r="F215" s="235" t="str">
        <f ca="1">IFERROR(INDEX(회계코드!$G:$G,MATCH(ROW(F215),회계코드!$F:$F,0),1),IFERROR(INDEX(회계코드!$I:$I,MATCH(ROW(F215),회계코드!$H:$H,0),1),""))</f>
        <v/>
      </c>
      <c r="G215" s="251"/>
      <c r="H215" s="252" t="str">
        <f ca="1">IF(LEN($F215)&gt;0,IF(LEFT($F215,1)&lt;&gt;" ",SUMIFS(지출,관,$F215,회계장부!$A:$A,"&lt;"&amp;회계보고_시작일),SUMIFS(지출,항목,TRIM($F215),회계장부!$A:$A,"&lt;"&amp;회계보고_시작일)),"")</f>
        <v/>
      </c>
      <c r="I215" s="252" t="str">
        <f ca="1">IF(LEN($F215)&gt;0,IF(LEFT($F215,1)&lt;&gt;" ",SUMIFS(지출,관,$F215,회계장부!$A:$A,"&gt;="&amp;회계보고_시작일,회계장부!$A:$A,"&lt;="&amp;회계보고_종료일),SUMIFS(지출,항목,TRIM($F215),회계장부!$A:$A,"&gt;="&amp;회계보고_시작일,회계장부!$A:$A,"&lt;="&amp;회계보고_종료일)),"")</f>
        <v/>
      </c>
      <c r="J215" s="255" t="str">
        <f t="shared" ca="1" si="13"/>
        <v/>
      </c>
      <c r="O215" s="1">
        <f t="shared" ca="1" si="11"/>
        <v>0</v>
      </c>
    </row>
    <row r="216" spans="1:15" ht="17.25" thickBot="1">
      <c r="A216" s="234" t="str">
        <f ca="1">IFERROR(INDEX(회계코드!$C:$C,MATCH(ROW(A216),회계코드!$B:$B,0),1),IFERROR(INDEX(회계코드!$E:$E,MATCH(ROW(A216),회계코드!$D:$D,0),1),""))</f>
        <v/>
      </c>
      <c r="B216" s="245"/>
      <c r="C216" s="246" t="str">
        <f ca="1">IF(LEN($A216)&gt;0,IF(LEFT($A216,1)&lt;&gt;" ",SUMIFS(수입,관,$A216,회계장부!$A:$A,"&lt;"&amp;회계보고_시작일),SUMIFS(수입,항목,TRIM($A216),회계장부!$A:$A,"&lt;"&amp;회계보고_시작일)),"")</f>
        <v/>
      </c>
      <c r="D216" s="246" t="str">
        <f ca="1">IF(LEN($A216)&gt;0,IF(LEFT($A216,1)&lt;&gt;" ",SUMIFS(수입,관,$A216,회계장부!$A:$A,"&gt;="&amp;회계보고_시작일,회계장부!$A:$A,"&lt;="&amp;회계보고_종료일),SUMIFS(수입,항목,TRIM($A216),회계장부!$A:$A,"&gt;="&amp;회계보고_시작일,회계장부!$A:$A,"&lt;="&amp;회계보고_종료일)),"")</f>
        <v/>
      </c>
      <c r="E216" s="254" t="str">
        <f t="shared" ca="1" si="12"/>
        <v/>
      </c>
      <c r="F216" s="235" t="str">
        <f ca="1">IFERROR(INDEX(회계코드!$G:$G,MATCH(ROW(F216),회계코드!$F:$F,0),1),IFERROR(INDEX(회계코드!$I:$I,MATCH(ROW(F216),회계코드!$H:$H,0),1),""))</f>
        <v/>
      </c>
      <c r="G216" s="251"/>
      <c r="H216" s="252" t="str">
        <f ca="1">IF(LEN($F216)&gt;0,IF(LEFT($F216,1)&lt;&gt;" ",SUMIFS(지출,관,$F216,회계장부!$A:$A,"&lt;"&amp;회계보고_시작일),SUMIFS(지출,항목,TRIM($F216),회계장부!$A:$A,"&lt;"&amp;회계보고_시작일)),"")</f>
        <v/>
      </c>
      <c r="I216" s="252" t="str">
        <f ca="1">IF(LEN($F216)&gt;0,IF(LEFT($F216,1)&lt;&gt;" ",SUMIFS(지출,관,$F216,회계장부!$A:$A,"&gt;="&amp;회계보고_시작일,회계장부!$A:$A,"&lt;="&amp;회계보고_종료일),SUMIFS(지출,항목,TRIM($F216),회계장부!$A:$A,"&gt;="&amp;회계보고_시작일,회계장부!$A:$A,"&lt;="&amp;회계보고_종료일)),"")</f>
        <v/>
      </c>
      <c r="J216" s="255" t="str">
        <f t="shared" ca="1" si="13"/>
        <v/>
      </c>
      <c r="O216" s="1">
        <f t="shared" ca="1" si="11"/>
        <v>0</v>
      </c>
    </row>
    <row r="217" spans="1:15" ht="17.25" thickBot="1">
      <c r="A217" s="234" t="str">
        <f ca="1">IFERROR(INDEX(회계코드!$C:$C,MATCH(ROW(A217),회계코드!$B:$B,0),1),IFERROR(INDEX(회계코드!$E:$E,MATCH(ROW(A217),회계코드!$D:$D,0),1),""))</f>
        <v/>
      </c>
      <c r="B217" s="245"/>
      <c r="C217" s="246" t="str">
        <f ca="1">IF(LEN($A217)&gt;0,IF(LEFT($A217,1)&lt;&gt;" ",SUMIFS(수입,관,$A217,회계장부!$A:$A,"&lt;"&amp;회계보고_시작일),SUMIFS(수입,항목,TRIM($A217),회계장부!$A:$A,"&lt;"&amp;회계보고_시작일)),"")</f>
        <v/>
      </c>
      <c r="D217" s="246" t="str">
        <f ca="1">IF(LEN($A217)&gt;0,IF(LEFT($A217,1)&lt;&gt;" ",SUMIFS(수입,관,$A217,회계장부!$A:$A,"&gt;="&amp;회계보고_시작일,회계장부!$A:$A,"&lt;="&amp;회계보고_종료일),SUMIFS(수입,항목,TRIM($A217),회계장부!$A:$A,"&gt;="&amp;회계보고_시작일,회계장부!$A:$A,"&lt;="&amp;회계보고_종료일)),"")</f>
        <v/>
      </c>
      <c r="E217" s="254" t="str">
        <f t="shared" ca="1" si="12"/>
        <v/>
      </c>
      <c r="F217" s="235" t="str">
        <f ca="1">IFERROR(INDEX(회계코드!$G:$G,MATCH(ROW(F217),회계코드!$F:$F,0),1),IFERROR(INDEX(회계코드!$I:$I,MATCH(ROW(F217),회계코드!$H:$H,0),1),""))</f>
        <v/>
      </c>
      <c r="G217" s="251"/>
      <c r="H217" s="252" t="str">
        <f ca="1">IF(LEN($F217)&gt;0,IF(LEFT($F217,1)&lt;&gt;" ",SUMIFS(지출,관,$F217,회계장부!$A:$A,"&lt;"&amp;회계보고_시작일),SUMIFS(지출,항목,TRIM($F217),회계장부!$A:$A,"&lt;"&amp;회계보고_시작일)),"")</f>
        <v/>
      </c>
      <c r="I217" s="252" t="str">
        <f ca="1">IF(LEN($F217)&gt;0,IF(LEFT($F217,1)&lt;&gt;" ",SUMIFS(지출,관,$F217,회계장부!$A:$A,"&gt;="&amp;회계보고_시작일,회계장부!$A:$A,"&lt;="&amp;회계보고_종료일),SUMIFS(지출,항목,TRIM($F217),회계장부!$A:$A,"&gt;="&amp;회계보고_시작일,회계장부!$A:$A,"&lt;="&amp;회계보고_종료일)),"")</f>
        <v/>
      </c>
      <c r="J217" s="255" t="str">
        <f t="shared" ca="1" si="13"/>
        <v/>
      </c>
      <c r="O217" s="1">
        <f t="shared" ca="1" si="11"/>
        <v>0</v>
      </c>
    </row>
    <row r="218" spans="1:15" ht="17.25" thickBot="1">
      <c r="A218" s="234" t="str">
        <f ca="1">IFERROR(INDEX(회계코드!$C:$C,MATCH(ROW(A218),회계코드!$B:$B,0),1),IFERROR(INDEX(회계코드!$E:$E,MATCH(ROW(A218),회계코드!$D:$D,0),1),""))</f>
        <v/>
      </c>
      <c r="B218" s="245"/>
      <c r="C218" s="246" t="str">
        <f ca="1">IF(LEN($A218)&gt;0,IF(LEFT($A218,1)&lt;&gt;" ",SUMIFS(수입,관,$A218,회계장부!$A:$A,"&lt;"&amp;회계보고_시작일),SUMIFS(수입,항목,TRIM($A218),회계장부!$A:$A,"&lt;"&amp;회계보고_시작일)),"")</f>
        <v/>
      </c>
      <c r="D218" s="246" t="str">
        <f ca="1">IF(LEN($A218)&gt;0,IF(LEFT($A218,1)&lt;&gt;" ",SUMIFS(수입,관,$A218,회계장부!$A:$A,"&gt;="&amp;회계보고_시작일,회계장부!$A:$A,"&lt;="&amp;회계보고_종료일),SUMIFS(수입,항목,TRIM($A218),회계장부!$A:$A,"&gt;="&amp;회계보고_시작일,회계장부!$A:$A,"&lt;="&amp;회계보고_종료일)),"")</f>
        <v/>
      </c>
      <c r="E218" s="254" t="str">
        <f t="shared" ca="1" si="12"/>
        <v/>
      </c>
      <c r="F218" s="235" t="str">
        <f ca="1">IFERROR(INDEX(회계코드!$G:$G,MATCH(ROW(F218),회계코드!$F:$F,0),1),IFERROR(INDEX(회계코드!$I:$I,MATCH(ROW(F218),회계코드!$H:$H,0),1),""))</f>
        <v/>
      </c>
      <c r="G218" s="251"/>
      <c r="H218" s="252" t="str">
        <f ca="1">IF(LEN($F218)&gt;0,IF(LEFT($F218,1)&lt;&gt;" ",SUMIFS(지출,관,$F218,회계장부!$A:$A,"&lt;"&amp;회계보고_시작일),SUMIFS(지출,항목,TRIM($F218),회계장부!$A:$A,"&lt;"&amp;회계보고_시작일)),"")</f>
        <v/>
      </c>
      <c r="I218" s="252" t="str">
        <f ca="1">IF(LEN($F218)&gt;0,IF(LEFT($F218,1)&lt;&gt;" ",SUMIFS(지출,관,$F218,회계장부!$A:$A,"&gt;="&amp;회계보고_시작일,회계장부!$A:$A,"&lt;="&amp;회계보고_종료일),SUMIFS(지출,항목,TRIM($F218),회계장부!$A:$A,"&gt;="&amp;회계보고_시작일,회계장부!$A:$A,"&lt;="&amp;회계보고_종료일)),"")</f>
        <v/>
      </c>
      <c r="J218" s="255" t="str">
        <f t="shared" ca="1" si="13"/>
        <v/>
      </c>
      <c r="O218" s="1">
        <f t="shared" ca="1" si="11"/>
        <v>0</v>
      </c>
    </row>
    <row r="219" spans="1:15" ht="17.25" thickBot="1">
      <c r="A219" s="234" t="str">
        <f ca="1">IFERROR(INDEX(회계코드!$C:$C,MATCH(ROW(A219),회계코드!$B:$B,0),1),IFERROR(INDEX(회계코드!$E:$E,MATCH(ROW(A219),회계코드!$D:$D,0),1),""))</f>
        <v/>
      </c>
      <c r="B219" s="245"/>
      <c r="C219" s="246" t="str">
        <f ca="1">IF(LEN($A219)&gt;0,IF(LEFT($A219,1)&lt;&gt;" ",SUMIFS(수입,관,$A219,회계장부!$A:$A,"&lt;"&amp;회계보고_시작일),SUMIFS(수입,항목,TRIM($A219),회계장부!$A:$A,"&lt;"&amp;회계보고_시작일)),"")</f>
        <v/>
      </c>
      <c r="D219" s="246" t="str">
        <f ca="1">IF(LEN($A219)&gt;0,IF(LEFT($A219,1)&lt;&gt;" ",SUMIFS(수입,관,$A219,회계장부!$A:$A,"&gt;="&amp;회계보고_시작일,회계장부!$A:$A,"&lt;="&amp;회계보고_종료일),SUMIFS(수입,항목,TRIM($A219),회계장부!$A:$A,"&gt;="&amp;회계보고_시작일,회계장부!$A:$A,"&lt;="&amp;회계보고_종료일)),"")</f>
        <v/>
      </c>
      <c r="E219" s="254" t="str">
        <f t="shared" ca="1" si="12"/>
        <v/>
      </c>
      <c r="F219" s="235" t="str">
        <f ca="1">IFERROR(INDEX(회계코드!$G:$G,MATCH(ROW(F219),회계코드!$F:$F,0),1),IFERROR(INDEX(회계코드!$I:$I,MATCH(ROW(F219),회계코드!$H:$H,0),1),""))</f>
        <v/>
      </c>
      <c r="G219" s="251"/>
      <c r="H219" s="252" t="str">
        <f ca="1">IF(LEN($F219)&gt;0,IF(LEFT($F219,1)&lt;&gt;" ",SUMIFS(지출,관,$F219,회계장부!$A:$A,"&lt;"&amp;회계보고_시작일),SUMIFS(지출,항목,TRIM($F219),회계장부!$A:$A,"&lt;"&amp;회계보고_시작일)),"")</f>
        <v/>
      </c>
      <c r="I219" s="252" t="str">
        <f ca="1">IF(LEN($F219)&gt;0,IF(LEFT($F219,1)&lt;&gt;" ",SUMIFS(지출,관,$F219,회계장부!$A:$A,"&gt;="&amp;회계보고_시작일,회계장부!$A:$A,"&lt;="&amp;회계보고_종료일),SUMIFS(지출,항목,TRIM($F219),회계장부!$A:$A,"&gt;="&amp;회계보고_시작일,회계장부!$A:$A,"&lt;="&amp;회계보고_종료일)),"")</f>
        <v/>
      </c>
      <c r="J219" s="255" t="str">
        <f t="shared" ca="1" si="13"/>
        <v/>
      </c>
      <c r="O219" s="1">
        <f t="shared" ca="1" si="11"/>
        <v>0</v>
      </c>
    </row>
    <row r="220" spans="1:15" ht="17.25" thickBot="1">
      <c r="A220" s="234" t="str">
        <f ca="1">IFERROR(INDEX(회계코드!$C:$C,MATCH(ROW(A220),회계코드!$B:$B,0),1),IFERROR(INDEX(회계코드!$E:$E,MATCH(ROW(A220),회계코드!$D:$D,0),1),""))</f>
        <v/>
      </c>
      <c r="B220" s="245"/>
      <c r="C220" s="246" t="str">
        <f ca="1">IF(LEN($A220)&gt;0,IF(LEFT($A220,1)&lt;&gt;" ",SUMIFS(수입,관,$A220,회계장부!$A:$A,"&lt;"&amp;회계보고_시작일),SUMIFS(수입,항목,TRIM($A220),회계장부!$A:$A,"&lt;"&amp;회계보고_시작일)),"")</f>
        <v/>
      </c>
      <c r="D220" s="246" t="str">
        <f ca="1">IF(LEN($A220)&gt;0,IF(LEFT($A220,1)&lt;&gt;" ",SUMIFS(수입,관,$A220,회계장부!$A:$A,"&gt;="&amp;회계보고_시작일,회계장부!$A:$A,"&lt;="&amp;회계보고_종료일),SUMIFS(수입,항목,TRIM($A220),회계장부!$A:$A,"&gt;="&amp;회계보고_시작일,회계장부!$A:$A,"&lt;="&amp;회계보고_종료일)),"")</f>
        <v/>
      </c>
      <c r="E220" s="254" t="str">
        <f t="shared" ca="1" si="12"/>
        <v/>
      </c>
      <c r="F220" s="235" t="str">
        <f ca="1">IFERROR(INDEX(회계코드!$G:$G,MATCH(ROW(F220),회계코드!$F:$F,0),1),IFERROR(INDEX(회계코드!$I:$I,MATCH(ROW(F220),회계코드!$H:$H,0),1),""))</f>
        <v/>
      </c>
      <c r="G220" s="251"/>
      <c r="H220" s="252" t="str">
        <f ca="1">IF(LEN($F220)&gt;0,IF(LEFT($F220,1)&lt;&gt;" ",SUMIFS(지출,관,$F220,회계장부!$A:$A,"&lt;"&amp;회계보고_시작일),SUMIFS(지출,항목,TRIM($F220),회계장부!$A:$A,"&lt;"&amp;회계보고_시작일)),"")</f>
        <v/>
      </c>
      <c r="I220" s="252" t="str">
        <f ca="1">IF(LEN($F220)&gt;0,IF(LEFT($F220,1)&lt;&gt;" ",SUMIFS(지출,관,$F220,회계장부!$A:$A,"&gt;="&amp;회계보고_시작일,회계장부!$A:$A,"&lt;="&amp;회계보고_종료일),SUMIFS(지출,항목,TRIM($F220),회계장부!$A:$A,"&gt;="&amp;회계보고_시작일,회계장부!$A:$A,"&lt;="&amp;회계보고_종료일)),"")</f>
        <v/>
      </c>
      <c r="J220" s="255" t="str">
        <f t="shared" ca="1" si="13"/>
        <v/>
      </c>
      <c r="O220" s="1">
        <f t="shared" ca="1" si="11"/>
        <v>0</v>
      </c>
    </row>
    <row r="221" spans="1:15" ht="17.25" thickBot="1">
      <c r="A221" s="234" t="str">
        <f ca="1">IFERROR(INDEX(회계코드!$C:$C,MATCH(ROW(A221),회계코드!$B:$B,0),1),IFERROR(INDEX(회계코드!$E:$E,MATCH(ROW(A221),회계코드!$D:$D,0),1),""))</f>
        <v/>
      </c>
      <c r="B221" s="245"/>
      <c r="C221" s="246" t="str">
        <f ca="1">IF(LEN($A221)&gt;0,IF(LEFT($A221,1)&lt;&gt;" ",SUMIFS(수입,관,$A221,회계장부!$A:$A,"&lt;"&amp;회계보고_시작일),SUMIFS(수입,항목,TRIM($A221),회계장부!$A:$A,"&lt;"&amp;회계보고_시작일)),"")</f>
        <v/>
      </c>
      <c r="D221" s="246" t="str">
        <f ca="1">IF(LEN($A221)&gt;0,IF(LEFT($A221,1)&lt;&gt;" ",SUMIFS(수입,관,$A221,회계장부!$A:$A,"&gt;="&amp;회계보고_시작일,회계장부!$A:$A,"&lt;="&amp;회계보고_종료일),SUMIFS(수입,항목,TRIM($A221),회계장부!$A:$A,"&gt;="&amp;회계보고_시작일,회계장부!$A:$A,"&lt;="&amp;회계보고_종료일)),"")</f>
        <v/>
      </c>
      <c r="E221" s="254" t="str">
        <f t="shared" ca="1" si="12"/>
        <v/>
      </c>
      <c r="F221" s="235" t="str">
        <f ca="1">IFERROR(INDEX(회계코드!$G:$G,MATCH(ROW(F221),회계코드!$F:$F,0),1),IFERROR(INDEX(회계코드!$I:$I,MATCH(ROW(F221),회계코드!$H:$H,0),1),""))</f>
        <v/>
      </c>
      <c r="G221" s="251"/>
      <c r="H221" s="252" t="str">
        <f ca="1">IF(LEN($F221)&gt;0,IF(LEFT($F221,1)&lt;&gt;" ",SUMIFS(지출,관,$F221,회계장부!$A:$A,"&lt;"&amp;회계보고_시작일),SUMIFS(지출,항목,TRIM($F221),회계장부!$A:$A,"&lt;"&amp;회계보고_시작일)),"")</f>
        <v/>
      </c>
      <c r="I221" s="252" t="str">
        <f ca="1">IF(LEN($F221)&gt;0,IF(LEFT($F221,1)&lt;&gt;" ",SUMIFS(지출,관,$F221,회계장부!$A:$A,"&gt;="&amp;회계보고_시작일,회계장부!$A:$A,"&lt;="&amp;회계보고_종료일),SUMIFS(지출,항목,TRIM($F221),회계장부!$A:$A,"&gt;="&amp;회계보고_시작일,회계장부!$A:$A,"&lt;="&amp;회계보고_종료일)),"")</f>
        <v/>
      </c>
      <c r="J221" s="255" t="str">
        <f t="shared" ca="1" si="13"/>
        <v/>
      </c>
      <c r="O221" s="1">
        <f t="shared" ca="1" si="11"/>
        <v>0</v>
      </c>
    </row>
    <row r="222" spans="1:15" ht="17.25" thickBot="1">
      <c r="A222" s="234" t="str">
        <f ca="1">IFERROR(INDEX(회계코드!$C:$C,MATCH(ROW(A222),회계코드!$B:$B,0),1),IFERROR(INDEX(회계코드!$E:$E,MATCH(ROW(A222),회계코드!$D:$D,0),1),""))</f>
        <v/>
      </c>
      <c r="B222" s="245"/>
      <c r="C222" s="246" t="str">
        <f ca="1">IF(LEN($A222)&gt;0,IF(LEFT($A222,1)&lt;&gt;" ",SUMIFS(수입,관,$A222,회계장부!$A:$A,"&lt;"&amp;회계보고_시작일),SUMIFS(수입,항목,TRIM($A222),회계장부!$A:$A,"&lt;"&amp;회계보고_시작일)),"")</f>
        <v/>
      </c>
      <c r="D222" s="246" t="str">
        <f ca="1">IF(LEN($A222)&gt;0,IF(LEFT($A222,1)&lt;&gt;" ",SUMIFS(수입,관,$A222,회계장부!$A:$A,"&gt;="&amp;회계보고_시작일,회계장부!$A:$A,"&lt;="&amp;회계보고_종료일),SUMIFS(수입,항목,TRIM($A222),회계장부!$A:$A,"&gt;="&amp;회계보고_시작일,회계장부!$A:$A,"&lt;="&amp;회계보고_종료일)),"")</f>
        <v/>
      </c>
      <c r="E222" s="254" t="str">
        <f t="shared" ca="1" si="12"/>
        <v/>
      </c>
      <c r="F222" s="235" t="str">
        <f ca="1">IFERROR(INDEX(회계코드!$G:$G,MATCH(ROW(F222),회계코드!$F:$F,0),1),IFERROR(INDEX(회계코드!$I:$I,MATCH(ROW(F222),회계코드!$H:$H,0),1),""))</f>
        <v/>
      </c>
      <c r="G222" s="251"/>
      <c r="H222" s="252" t="str">
        <f ca="1">IF(LEN($F222)&gt;0,IF(LEFT($F222,1)&lt;&gt;" ",SUMIFS(지출,관,$F222,회계장부!$A:$A,"&lt;"&amp;회계보고_시작일),SUMIFS(지출,항목,TRIM($F222),회계장부!$A:$A,"&lt;"&amp;회계보고_시작일)),"")</f>
        <v/>
      </c>
      <c r="I222" s="252" t="str">
        <f ca="1">IF(LEN($F222)&gt;0,IF(LEFT($F222,1)&lt;&gt;" ",SUMIFS(지출,관,$F222,회계장부!$A:$A,"&gt;="&amp;회계보고_시작일,회계장부!$A:$A,"&lt;="&amp;회계보고_종료일),SUMIFS(지출,항목,TRIM($F222),회계장부!$A:$A,"&gt;="&amp;회계보고_시작일,회계장부!$A:$A,"&lt;="&amp;회계보고_종료일)),"")</f>
        <v/>
      </c>
      <c r="J222" s="255" t="str">
        <f t="shared" ca="1" si="13"/>
        <v/>
      </c>
      <c r="O222" s="1">
        <f t="shared" ca="1" si="11"/>
        <v>0</v>
      </c>
    </row>
    <row r="223" spans="1:15" ht="17.25" thickBot="1">
      <c r="A223" s="234" t="str">
        <f ca="1">IFERROR(INDEX(회계코드!$C:$C,MATCH(ROW(A223),회계코드!$B:$B,0),1),IFERROR(INDEX(회계코드!$E:$E,MATCH(ROW(A223),회계코드!$D:$D,0),1),""))</f>
        <v/>
      </c>
      <c r="B223" s="245"/>
      <c r="C223" s="246" t="str">
        <f ca="1">IF(LEN($A223)&gt;0,IF(LEFT($A223,1)&lt;&gt;" ",SUMIFS(수입,관,$A223,회계장부!$A:$A,"&lt;"&amp;회계보고_시작일),SUMIFS(수입,항목,TRIM($A223),회계장부!$A:$A,"&lt;"&amp;회계보고_시작일)),"")</f>
        <v/>
      </c>
      <c r="D223" s="246" t="str">
        <f ca="1">IF(LEN($A223)&gt;0,IF(LEFT($A223,1)&lt;&gt;" ",SUMIFS(수입,관,$A223,회계장부!$A:$A,"&gt;="&amp;회계보고_시작일,회계장부!$A:$A,"&lt;="&amp;회계보고_종료일),SUMIFS(수입,항목,TRIM($A223),회계장부!$A:$A,"&gt;="&amp;회계보고_시작일,회계장부!$A:$A,"&lt;="&amp;회계보고_종료일)),"")</f>
        <v/>
      </c>
      <c r="E223" s="254" t="str">
        <f t="shared" ca="1" si="12"/>
        <v/>
      </c>
      <c r="F223" s="235" t="str">
        <f ca="1">IFERROR(INDEX(회계코드!$G:$G,MATCH(ROW(F223),회계코드!$F:$F,0),1),IFERROR(INDEX(회계코드!$I:$I,MATCH(ROW(F223),회계코드!$H:$H,0),1),""))</f>
        <v/>
      </c>
      <c r="G223" s="251"/>
      <c r="H223" s="252" t="str">
        <f ca="1">IF(LEN($F223)&gt;0,IF(LEFT($F223,1)&lt;&gt;" ",SUMIFS(지출,관,$F223,회계장부!$A:$A,"&lt;"&amp;회계보고_시작일),SUMIFS(지출,항목,TRIM($F223),회계장부!$A:$A,"&lt;"&amp;회계보고_시작일)),"")</f>
        <v/>
      </c>
      <c r="I223" s="252" t="str">
        <f ca="1">IF(LEN($F223)&gt;0,IF(LEFT($F223,1)&lt;&gt;" ",SUMIFS(지출,관,$F223,회계장부!$A:$A,"&gt;="&amp;회계보고_시작일,회계장부!$A:$A,"&lt;="&amp;회계보고_종료일),SUMIFS(지출,항목,TRIM($F223),회계장부!$A:$A,"&gt;="&amp;회계보고_시작일,회계장부!$A:$A,"&lt;="&amp;회계보고_종료일)),"")</f>
        <v/>
      </c>
      <c r="J223" s="255" t="str">
        <f t="shared" ca="1" si="13"/>
        <v/>
      </c>
      <c r="O223" s="1">
        <f t="shared" ca="1" si="11"/>
        <v>0</v>
      </c>
    </row>
    <row r="224" spans="1:15" ht="17.25" thickBot="1">
      <c r="A224" s="234" t="str">
        <f ca="1">IFERROR(INDEX(회계코드!$C:$C,MATCH(ROW(A224),회계코드!$B:$B,0),1),IFERROR(INDEX(회계코드!$E:$E,MATCH(ROW(A224),회계코드!$D:$D,0),1),""))</f>
        <v/>
      </c>
      <c r="B224" s="245"/>
      <c r="C224" s="246" t="str">
        <f ca="1">IF(LEN($A224)&gt;0,IF(LEFT($A224,1)&lt;&gt;" ",SUMIFS(수입,관,$A224,회계장부!$A:$A,"&lt;"&amp;회계보고_시작일),SUMIFS(수입,항목,TRIM($A224),회계장부!$A:$A,"&lt;"&amp;회계보고_시작일)),"")</f>
        <v/>
      </c>
      <c r="D224" s="246" t="str">
        <f ca="1">IF(LEN($A224)&gt;0,IF(LEFT($A224,1)&lt;&gt;" ",SUMIFS(수입,관,$A224,회계장부!$A:$A,"&gt;="&amp;회계보고_시작일,회계장부!$A:$A,"&lt;="&amp;회계보고_종료일),SUMIFS(수입,항목,TRIM($A224),회계장부!$A:$A,"&gt;="&amp;회계보고_시작일,회계장부!$A:$A,"&lt;="&amp;회계보고_종료일)),"")</f>
        <v/>
      </c>
      <c r="E224" s="254" t="str">
        <f t="shared" ca="1" si="12"/>
        <v/>
      </c>
      <c r="F224" s="235" t="str">
        <f ca="1">IFERROR(INDEX(회계코드!$G:$G,MATCH(ROW(F224),회계코드!$F:$F,0),1),IFERROR(INDEX(회계코드!$I:$I,MATCH(ROW(F224),회계코드!$H:$H,0),1),""))</f>
        <v/>
      </c>
      <c r="G224" s="251"/>
      <c r="H224" s="252" t="str">
        <f ca="1">IF(LEN($F224)&gt;0,IF(LEFT($F224,1)&lt;&gt;" ",SUMIFS(지출,관,$F224,회계장부!$A:$A,"&lt;"&amp;회계보고_시작일),SUMIFS(지출,항목,TRIM($F224),회계장부!$A:$A,"&lt;"&amp;회계보고_시작일)),"")</f>
        <v/>
      </c>
      <c r="I224" s="252" t="str">
        <f ca="1">IF(LEN($F224)&gt;0,IF(LEFT($F224,1)&lt;&gt;" ",SUMIFS(지출,관,$F224,회계장부!$A:$A,"&gt;="&amp;회계보고_시작일,회계장부!$A:$A,"&lt;="&amp;회계보고_종료일),SUMIFS(지출,항목,TRIM($F224),회계장부!$A:$A,"&gt;="&amp;회계보고_시작일,회계장부!$A:$A,"&lt;="&amp;회계보고_종료일)),"")</f>
        <v/>
      </c>
      <c r="J224" s="255" t="str">
        <f t="shared" ca="1" si="13"/>
        <v/>
      </c>
      <c r="O224" s="1">
        <f t="shared" ca="1" si="11"/>
        <v>0</v>
      </c>
    </row>
    <row r="225" spans="1:15" ht="17.25" thickBot="1">
      <c r="A225" s="234" t="str">
        <f ca="1">IFERROR(INDEX(회계코드!$C:$C,MATCH(ROW(A225),회계코드!$B:$B,0),1),IFERROR(INDEX(회계코드!$E:$E,MATCH(ROW(A225),회계코드!$D:$D,0),1),""))</f>
        <v/>
      </c>
      <c r="B225" s="245"/>
      <c r="C225" s="246" t="str">
        <f ca="1">IF(LEN($A225)&gt;0,IF(LEFT($A225,1)&lt;&gt;" ",SUMIFS(수입,관,$A225,회계장부!$A:$A,"&lt;"&amp;회계보고_시작일),SUMIFS(수입,항목,TRIM($A225),회계장부!$A:$A,"&lt;"&amp;회계보고_시작일)),"")</f>
        <v/>
      </c>
      <c r="D225" s="246" t="str">
        <f ca="1">IF(LEN($A225)&gt;0,IF(LEFT($A225,1)&lt;&gt;" ",SUMIFS(수입,관,$A225,회계장부!$A:$A,"&gt;="&amp;회계보고_시작일,회계장부!$A:$A,"&lt;="&amp;회계보고_종료일),SUMIFS(수입,항목,TRIM($A225),회계장부!$A:$A,"&gt;="&amp;회계보고_시작일,회계장부!$A:$A,"&lt;="&amp;회계보고_종료일)),"")</f>
        <v/>
      </c>
      <c r="E225" s="254" t="str">
        <f t="shared" ca="1" si="12"/>
        <v/>
      </c>
      <c r="F225" s="235" t="str">
        <f ca="1">IFERROR(INDEX(회계코드!$G:$G,MATCH(ROW(F225),회계코드!$F:$F,0),1),IFERROR(INDEX(회계코드!$I:$I,MATCH(ROW(F225),회계코드!$H:$H,0),1),""))</f>
        <v/>
      </c>
      <c r="G225" s="251"/>
      <c r="H225" s="252" t="str">
        <f ca="1">IF(LEN($F225)&gt;0,IF(LEFT($F225,1)&lt;&gt;" ",SUMIFS(지출,관,$F225,회계장부!$A:$A,"&lt;"&amp;회계보고_시작일),SUMIFS(지출,항목,TRIM($F225),회계장부!$A:$A,"&lt;"&amp;회계보고_시작일)),"")</f>
        <v/>
      </c>
      <c r="I225" s="252" t="str">
        <f ca="1">IF(LEN($F225)&gt;0,IF(LEFT($F225,1)&lt;&gt;" ",SUMIFS(지출,관,$F225,회계장부!$A:$A,"&gt;="&amp;회계보고_시작일,회계장부!$A:$A,"&lt;="&amp;회계보고_종료일),SUMIFS(지출,항목,TRIM($F225),회계장부!$A:$A,"&gt;="&amp;회계보고_시작일,회계장부!$A:$A,"&lt;="&amp;회계보고_종료일)),"")</f>
        <v/>
      </c>
      <c r="J225" s="255" t="str">
        <f t="shared" ca="1" si="13"/>
        <v/>
      </c>
      <c r="O225" s="1">
        <f t="shared" ca="1" si="11"/>
        <v>0</v>
      </c>
    </row>
    <row r="226" spans="1:15" ht="17.25" thickBot="1">
      <c r="A226" s="234" t="str">
        <f ca="1">IFERROR(INDEX(회계코드!$C:$C,MATCH(ROW(A226),회계코드!$B:$B,0),1),IFERROR(INDEX(회계코드!$E:$E,MATCH(ROW(A226),회계코드!$D:$D,0),1),""))</f>
        <v/>
      </c>
      <c r="B226" s="245"/>
      <c r="C226" s="246" t="str">
        <f ca="1">IF(LEN($A226)&gt;0,IF(LEFT($A226,1)&lt;&gt;" ",SUMIFS(수입,관,$A226,회계장부!$A:$A,"&lt;"&amp;회계보고_시작일),SUMIFS(수입,항목,TRIM($A226),회계장부!$A:$A,"&lt;"&amp;회계보고_시작일)),"")</f>
        <v/>
      </c>
      <c r="D226" s="246" t="str">
        <f ca="1">IF(LEN($A226)&gt;0,IF(LEFT($A226,1)&lt;&gt;" ",SUMIFS(수입,관,$A226,회계장부!$A:$A,"&gt;="&amp;회계보고_시작일,회계장부!$A:$A,"&lt;="&amp;회계보고_종료일),SUMIFS(수입,항목,TRIM($A226),회계장부!$A:$A,"&gt;="&amp;회계보고_시작일,회계장부!$A:$A,"&lt;="&amp;회계보고_종료일)),"")</f>
        <v/>
      </c>
      <c r="E226" s="254" t="str">
        <f t="shared" ca="1" si="12"/>
        <v/>
      </c>
      <c r="F226" s="235" t="str">
        <f ca="1">IFERROR(INDEX(회계코드!$G:$G,MATCH(ROW(F226),회계코드!$F:$F,0),1),IFERROR(INDEX(회계코드!$I:$I,MATCH(ROW(F226),회계코드!$H:$H,0),1),""))</f>
        <v/>
      </c>
      <c r="G226" s="251"/>
      <c r="H226" s="252" t="str">
        <f ca="1">IF(LEN($F226)&gt;0,IF(LEFT($F226,1)&lt;&gt;" ",SUMIFS(지출,관,$F226,회계장부!$A:$A,"&lt;"&amp;회계보고_시작일),SUMIFS(지출,항목,TRIM($F226),회계장부!$A:$A,"&lt;"&amp;회계보고_시작일)),"")</f>
        <v/>
      </c>
      <c r="I226" s="252" t="str">
        <f ca="1">IF(LEN($F226)&gt;0,IF(LEFT($F226,1)&lt;&gt;" ",SUMIFS(지출,관,$F226,회계장부!$A:$A,"&gt;="&amp;회계보고_시작일,회계장부!$A:$A,"&lt;="&amp;회계보고_종료일),SUMIFS(지출,항목,TRIM($F226),회계장부!$A:$A,"&gt;="&amp;회계보고_시작일,회계장부!$A:$A,"&lt;="&amp;회계보고_종료일)),"")</f>
        <v/>
      </c>
      <c r="J226" s="255" t="str">
        <f t="shared" ca="1" si="13"/>
        <v/>
      </c>
      <c r="O226" s="1">
        <f t="shared" ca="1" si="11"/>
        <v>0</v>
      </c>
    </row>
    <row r="227" spans="1:15" ht="17.25" thickBot="1">
      <c r="A227" s="234" t="str">
        <f ca="1">IFERROR(INDEX(회계코드!$C:$C,MATCH(ROW(A227),회계코드!$B:$B,0),1),IFERROR(INDEX(회계코드!$E:$E,MATCH(ROW(A227),회계코드!$D:$D,0),1),""))</f>
        <v/>
      </c>
      <c r="B227" s="245"/>
      <c r="C227" s="246" t="str">
        <f ca="1">IF(LEN($A227)&gt;0,IF(LEFT($A227,1)&lt;&gt;" ",SUMIFS(수입,관,$A227,회계장부!$A:$A,"&lt;"&amp;회계보고_시작일),SUMIFS(수입,항목,TRIM($A227),회계장부!$A:$A,"&lt;"&amp;회계보고_시작일)),"")</f>
        <v/>
      </c>
      <c r="D227" s="246" t="str">
        <f ca="1">IF(LEN($A227)&gt;0,IF(LEFT($A227,1)&lt;&gt;" ",SUMIFS(수입,관,$A227,회계장부!$A:$A,"&gt;="&amp;회계보고_시작일,회계장부!$A:$A,"&lt;="&amp;회계보고_종료일),SUMIFS(수입,항목,TRIM($A227),회계장부!$A:$A,"&gt;="&amp;회계보고_시작일,회계장부!$A:$A,"&lt;="&amp;회계보고_종료일)),"")</f>
        <v/>
      </c>
      <c r="E227" s="254" t="str">
        <f t="shared" ca="1" si="12"/>
        <v/>
      </c>
      <c r="F227" s="235" t="str">
        <f ca="1">IFERROR(INDEX(회계코드!$G:$G,MATCH(ROW(F227),회계코드!$F:$F,0),1),IFERROR(INDEX(회계코드!$I:$I,MATCH(ROW(F227),회계코드!$H:$H,0),1),""))</f>
        <v/>
      </c>
      <c r="G227" s="251"/>
      <c r="H227" s="252" t="str">
        <f ca="1">IF(LEN($F227)&gt;0,IF(LEFT($F227,1)&lt;&gt;" ",SUMIFS(지출,관,$F227,회계장부!$A:$A,"&lt;"&amp;회계보고_시작일),SUMIFS(지출,항목,TRIM($F227),회계장부!$A:$A,"&lt;"&amp;회계보고_시작일)),"")</f>
        <v/>
      </c>
      <c r="I227" s="252" t="str">
        <f ca="1">IF(LEN($F227)&gt;0,IF(LEFT($F227,1)&lt;&gt;" ",SUMIFS(지출,관,$F227,회계장부!$A:$A,"&gt;="&amp;회계보고_시작일,회계장부!$A:$A,"&lt;="&amp;회계보고_종료일),SUMIFS(지출,항목,TRIM($F227),회계장부!$A:$A,"&gt;="&amp;회계보고_시작일,회계장부!$A:$A,"&lt;="&amp;회계보고_종료일)),"")</f>
        <v/>
      </c>
      <c r="J227" s="255" t="str">
        <f t="shared" ca="1" si="13"/>
        <v/>
      </c>
      <c r="O227" s="1">
        <f t="shared" ca="1" si="11"/>
        <v>0</v>
      </c>
    </row>
    <row r="228" spans="1:15" ht="17.25" thickBot="1">
      <c r="A228" s="234" t="str">
        <f ca="1">IFERROR(INDEX(회계코드!$C:$C,MATCH(ROW(A228),회계코드!$B:$B,0),1),IFERROR(INDEX(회계코드!$E:$E,MATCH(ROW(A228),회계코드!$D:$D,0),1),""))</f>
        <v/>
      </c>
      <c r="B228" s="245"/>
      <c r="C228" s="246" t="str">
        <f ca="1">IF(LEN($A228)&gt;0,IF(LEFT($A228,1)&lt;&gt;" ",SUMIFS(수입,관,$A228,회계장부!$A:$A,"&lt;"&amp;회계보고_시작일),SUMIFS(수입,항목,TRIM($A228),회계장부!$A:$A,"&lt;"&amp;회계보고_시작일)),"")</f>
        <v/>
      </c>
      <c r="D228" s="246" t="str">
        <f ca="1">IF(LEN($A228)&gt;0,IF(LEFT($A228,1)&lt;&gt;" ",SUMIFS(수입,관,$A228,회계장부!$A:$A,"&gt;="&amp;회계보고_시작일,회계장부!$A:$A,"&lt;="&amp;회계보고_종료일),SUMIFS(수입,항목,TRIM($A228),회계장부!$A:$A,"&gt;="&amp;회계보고_시작일,회계장부!$A:$A,"&lt;="&amp;회계보고_종료일)),"")</f>
        <v/>
      </c>
      <c r="E228" s="254" t="str">
        <f t="shared" ca="1" si="12"/>
        <v/>
      </c>
      <c r="F228" s="235" t="str">
        <f ca="1">IFERROR(INDEX(회계코드!$G:$G,MATCH(ROW(F228),회계코드!$F:$F,0),1),IFERROR(INDEX(회계코드!$I:$I,MATCH(ROW(F228),회계코드!$H:$H,0),1),""))</f>
        <v/>
      </c>
      <c r="G228" s="251"/>
      <c r="H228" s="252" t="str">
        <f ca="1">IF(LEN($F228)&gt;0,IF(LEFT($F228,1)&lt;&gt;" ",SUMIFS(지출,관,$F228,회계장부!$A:$A,"&lt;"&amp;회계보고_시작일),SUMIFS(지출,항목,TRIM($F228),회계장부!$A:$A,"&lt;"&amp;회계보고_시작일)),"")</f>
        <v/>
      </c>
      <c r="I228" s="252" t="str">
        <f ca="1">IF(LEN($F228)&gt;0,IF(LEFT($F228,1)&lt;&gt;" ",SUMIFS(지출,관,$F228,회계장부!$A:$A,"&gt;="&amp;회계보고_시작일,회계장부!$A:$A,"&lt;="&amp;회계보고_종료일),SUMIFS(지출,항목,TRIM($F228),회계장부!$A:$A,"&gt;="&amp;회계보고_시작일,회계장부!$A:$A,"&lt;="&amp;회계보고_종료일)),"")</f>
        <v/>
      </c>
      <c r="J228" s="255" t="str">
        <f t="shared" ca="1" si="13"/>
        <v/>
      </c>
      <c r="O228" s="1">
        <f t="shared" ca="1" si="11"/>
        <v>0</v>
      </c>
    </row>
    <row r="229" spans="1:15" ht="17.25" thickBot="1">
      <c r="A229" s="234" t="str">
        <f ca="1">IFERROR(INDEX(회계코드!$C:$C,MATCH(ROW(A229),회계코드!$B:$B,0),1),IFERROR(INDEX(회계코드!$E:$E,MATCH(ROW(A229),회계코드!$D:$D,0),1),""))</f>
        <v/>
      </c>
      <c r="B229" s="245"/>
      <c r="C229" s="246" t="str">
        <f ca="1">IF(LEN($A229)&gt;0,IF(LEFT($A229,1)&lt;&gt;" ",SUMIFS(수입,관,$A229,회계장부!$A:$A,"&lt;"&amp;회계보고_시작일),SUMIFS(수입,항목,TRIM($A229),회계장부!$A:$A,"&lt;"&amp;회계보고_시작일)),"")</f>
        <v/>
      </c>
      <c r="D229" s="246" t="str">
        <f ca="1">IF(LEN($A229)&gt;0,IF(LEFT($A229,1)&lt;&gt;" ",SUMIFS(수입,관,$A229,회계장부!$A:$A,"&gt;="&amp;회계보고_시작일,회계장부!$A:$A,"&lt;="&amp;회계보고_종료일),SUMIFS(수입,항목,TRIM($A229),회계장부!$A:$A,"&gt;="&amp;회계보고_시작일,회계장부!$A:$A,"&lt;="&amp;회계보고_종료일)),"")</f>
        <v/>
      </c>
      <c r="E229" s="254" t="str">
        <f t="shared" ca="1" si="12"/>
        <v/>
      </c>
      <c r="F229" s="235" t="str">
        <f ca="1">IFERROR(INDEX(회계코드!$G:$G,MATCH(ROW(F229),회계코드!$F:$F,0),1),IFERROR(INDEX(회계코드!$I:$I,MATCH(ROW(F229),회계코드!$H:$H,0),1),""))</f>
        <v/>
      </c>
      <c r="G229" s="251"/>
      <c r="H229" s="252" t="str">
        <f ca="1">IF(LEN($F229)&gt;0,IF(LEFT($F229,1)&lt;&gt;" ",SUMIFS(지출,관,$F229,회계장부!$A:$A,"&lt;"&amp;회계보고_시작일),SUMIFS(지출,항목,TRIM($F229),회계장부!$A:$A,"&lt;"&amp;회계보고_시작일)),"")</f>
        <v/>
      </c>
      <c r="I229" s="252" t="str">
        <f ca="1">IF(LEN($F229)&gt;0,IF(LEFT($F229,1)&lt;&gt;" ",SUMIFS(지출,관,$F229,회계장부!$A:$A,"&gt;="&amp;회계보고_시작일,회계장부!$A:$A,"&lt;="&amp;회계보고_종료일),SUMIFS(지출,항목,TRIM($F229),회계장부!$A:$A,"&gt;="&amp;회계보고_시작일,회계장부!$A:$A,"&lt;="&amp;회계보고_종료일)),"")</f>
        <v/>
      </c>
      <c r="J229" s="255" t="str">
        <f t="shared" ca="1" si="13"/>
        <v/>
      </c>
      <c r="O229" s="1">
        <f t="shared" ca="1" si="11"/>
        <v>0</v>
      </c>
    </row>
    <row r="230" spans="1:15" ht="17.25" thickBot="1">
      <c r="A230" s="234" t="str">
        <f ca="1">IFERROR(INDEX(회계코드!$C:$C,MATCH(ROW(A230),회계코드!$B:$B,0),1),IFERROR(INDEX(회계코드!$E:$E,MATCH(ROW(A230),회계코드!$D:$D,0),1),""))</f>
        <v/>
      </c>
      <c r="B230" s="245"/>
      <c r="C230" s="246" t="str">
        <f ca="1">IF(LEN($A230)&gt;0,IF(LEFT($A230,1)&lt;&gt;" ",SUMIFS(수입,관,$A230,회계장부!$A:$A,"&lt;"&amp;회계보고_시작일),SUMIFS(수입,항목,TRIM($A230),회계장부!$A:$A,"&lt;"&amp;회계보고_시작일)),"")</f>
        <v/>
      </c>
      <c r="D230" s="246" t="str">
        <f ca="1">IF(LEN($A230)&gt;0,IF(LEFT($A230,1)&lt;&gt;" ",SUMIFS(수입,관,$A230,회계장부!$A:$A,"&gt;="&amp;회계보고_시작일,회계장부!$A:$A,"&lt;="&amp;회계보고_종료일),SUMIFS(수입,항목,TRIM($A230),회계장부!$A:$A,"&gt;="&amp;회계보고_시작일,회계장부!$A:$A,"&lt;="&amp;회계보고_종료일)),"")</f>
        <v/>
      </c>
      <c r="E230" s="254" t="str">
        <f t="shared" ca="1" si="12"/>
        <v/>
      </c>
      <c r="F230" s="235" t="str">
        <f ca="1">IFERROR(INDEX(회계코드!$G:$G,MATCH(ROW(F230),회계코드!$F:$F,0),1),IFERROR(INDEX(회계코드!$I:$I,MATCH(ROW(F230),회계코드!$H:$H,0),1),""))</f>
        <v/>
      </c>
      <c r="G230" s="251"/>
      <c r="H230" s="252" t="str">
        <f ca="1">IF(LEN($F230)&gt;0,IF(LEFT($F230,1)&lt;&gt;" ",SUMIFS(지출,관,$F230,회계장부!$A:$A,"&lt;"&amp;회계보고_시작일),SUMIFS(지출,항목,TRIM($F230),회계장부!$A:$A,"&lt;"&amp;회계보고_시작일)),"")</f>
        <v/>
      </c>
      <c r="I230" s="252" t="str">
        <f ca="1">IF(LEN($F230)&gt;0,IF(LEFT($F230,1)&lt;&gt;" ",SUMIFS(지출,관,$F230,회계장부!$A:$A,"&gt;="&amp;회계보고_시작일,회계장부!$A:$A,"&lt;="&amp;회계보고_종료일),SUMIFS(지출,항목,TRIM($F230),회계장부!$A:$A,"&gt;="&amp;회계보고_시작일,회계장부!$A:$A,"&lt;="&amp;회계보고_종료일)),"")</f>
        <v/>
      </c>
      <c r="J230" s="255" t="str">
        <f t="shared" ca="1" si="13"/>
        <v/>
      </c>
      <c r="O230" s="1">
        <f t="shared" ca="1" si="11"/>
        <v>0</v>
      </c>
    </row>
    <row r="231" spans="1:15" ht="17.25" thickBot="1">
      <c r="A231" s="234" t="str">
        <f ca="1">IFERROR(INDEX(회계코드!$C:$C,MATCH(ROW(A231),회계코드!$B:$B,0),1),IFERROR(INDEX(회계코드!$E:$E,MATCH(ROW(A231),회계코드!$D:$D,0),1),""))</f>
        <v/>
      </c>
      <c r="B231" s="245"/>
      <c r="C231" s="246" t="str">
        <f ca="1">IF(LEN($A231)&gt;0,IF(LEFT($A231,1)&lt;&gt;" ",SUMIFS(수입,관,$A231,회계장부!$A:$A,"&lt;"&amp;회계보고_시작일),SUMIFS(수입,항목,TRIM($A231),회계장부!$A:$A,"&lt;"&amp;회계보고_시작일)),"")</f>
        <v/>
      </c>
      <c r="D231" s="246" t="str">
        <f ca="1">IF(LEN($A231)&gt;0,IF(LEFT($A231,1)&lt;&gt;" ",SUMIFS(수입,관,$A231,회계장부!$A:$A,"&gt;="&amp;회계보고_시작일,회계장부!$A:$A,"&lt;="&amp;회계보고_종료일),SUMIFS(수입,항목,TRIM($A231),회계장부!$A:$A,"&gt;="&amp;회계보고_시작일,회계장부!$A:$A,"&lt;="&amp;회계보고_종료일)),"")</f>
        <v/>
      </c>
      <c r="E231" s="254" t="str">
        <f t="shared" ca="1" si="12"/>
        <v/>
      </c>
      <c r="F231" s="235" t="str">
        <f ca="1">IFERROR(INDEX(회계코드!$G:$G,MATCH(ROW(F231),회계코드!$F:$F,0),1),IFERROR(INDEX(회계코드!$I:$I,MATCH(ROW(F231),회계코드!$H:$H,0),1),""))</f>
        <v/>
      </c>
      <c r="G231" s="251"/>
      <c r="H231" s="252" t="str">
        <f ca="1">IF(LEN($F231)&gt;0,IF(LEFT($F231,1)&lt;&gt;" ",SUMIFS(지출,관,$F231,회계장부!$A:$A,"&lt;"&amp;회계보고_시작일),SUMIFS(지출,항목,TRIM($F231),회계장부!$A:$A,"&lt;"&amp;회계보고_시작일)),"")</f>
        <v/>
      </c>
      <c r="I231" s="252" t="str">
        <f ca="1">IF(LEN($F231)&gt;0,IF(LEFT($F231,1)&lt;&gt;" ",SUMIFS(지출,관,$F231,회계장부!$A:$A,"&gt;="&amp;회계보고_시작일,회계장부!$A:$A,"&lt;="&amp;회계보고_종료일),SUMIFS(지출,항목,TRIM($F231),회계장부!$A:$A,"&gt;="&amp;회계보고_시작일,회계장부!$A:$A,"&lt;="&amp;회계보고_종료일)),"")</f>
        <v/>
      </c>
      <c r="J231" s="255" t="str">
        <f t="shared" ca="1" si="13"/>
        <v/>
      </c>
      <c r="O231" s="1">
        <f t="shared" ca="1" si="11"/>
        <v>0</v>
      </c>
    </row>
    <row r="232" spans="1:15" ht="17.25" thickBot="1">
      <c r="A232" s="234" t="str">
        <f ca="1">IFERROR(INDEX(회계코드!$C:$C,MATCH(ROW(A232),회계코드!$B:$B,0),1),IFERROR(INDEX(회계코드!$E:$E,MATCH(ROW(A232),회계코드!$D:$D,0),1),""))</f>
        <v/>
      </c>
      <c r="B232" s="245"/>
      <c r="C232" s="246" t="str">
        <f ca="1">IF(LEN($A232)&gt;0,IF(LEFT($A232,1)&lt;&gt;" ",SUMIFS(수입,관,$A232,회계장부!$A:$A,"&lt;"&amp;회계보고_시작일),SUMIFS(수입,항목,TRIM($A232),회계장부!$A:$A,"&lt;"&amp;회계보고_시작일)),"")</f>
        <v/>
      </c>
      <c r="D232" s="246" t="str">
        <f ca="1">IF(LEN($A232)&gt;0,IF(LEFT($A232,1)&lt;&gt;" ",SUMIFS(수입,관,$A232,회계장부!$A:$A,"&gt;="&amp;회계보고_시작일,회계장부!$A:$A,"&lt;="&amp;회계보고_종료일),SUMIFS(수입,항목,TRIM($A232),회계장부!$A:$A,"&gt;="&amp;회계보고_시작일,회계장부!$A:$A,"&lt;="&amp;회계보고_종료일)),"")</f>
        <v/>
      </c>
      <c r="E232" s="254" t="str">
        <f t="shared" ca="1" si="12"/>
        <v/>
      </c>
      <c r="F232" s="235" t="str">
        <f ca="1">IFERROR(INDEX(회계코드!$G:$G,MATCH(ROW(F232),회계코드!$F:$F,0),1),IFERROR(INDEX(회계코드!$I:$I,MATCH(ROW(F232),회계코드!$H:$H,0),1),""))</f>
        <v/>
      </c>
      <c r="G232" s="251"/>
      <c r="H232" s="252" t="str">
        <f ca="1">IF(LEN($F232)&gt;0,IF(LEFT($F232,1)&lt;&gt;" ",SUMIFS(지출,관,$F232,회계장부!$A:$A,"&lt;"&amp;회계보고_시작일),SUMIFS(지출,항목,TRIM($F232),회계장부!$A:$A,"&lt;"&amp;회계보고_시작일)),"")</f>
        <v/>
      </c>
      <c r="I232" s="252" t="str">
        <f ca="1">IF(LEN($F232)&gt;0,IF(LEFT($F232,1)&lt;&gt;" ",SUMIFS(지출,관,$F232,회계장부!$A:$A,"&gt;="&amp;회계보고_시작일,회계장부!$A:$A,"&lt;="&amp;회계보고_종료일),SUMIFS(지출,항목,TRIM($F232),회계장부!$A:$A,"&gt;="&amp;회계보고_시작일,회계장부!$A:$A,"&lt;="&amp;회계보고_종료일)),"")</f>
        <v/>
      </c>
      <c r="J232" s="255" t="str">
        <f t="shared" ca="1" si="13"/>
        <v/>
      </c>
      <c r="O232" s="1">
        <f t="shared" ca="1" si="11"/>
        <v>0</v>
      </c>
    </row>
    <row r="233" spans="1:15" ht="17.25" thickBot="1">
      <c r="A233" s="234" t="str">
        <f ca="1">IFERROR(INDEX(회계코드!$C:$C,MATCH(ROW(A233),회계코드!$B:$B,0),1),IFERROR(INDEX(회계코드!$E:$E,MATCH(ROW(A233),회계코드!$D:$D,0),1),""))</f>
        <v/>
      </c>
      <c r="B233" s="245"/>
      <c r="C233" s="246" t="str">
        <f ca="1">IF(LEN($A233)&gt;0,IF(LEFT($A233,1)&lt;&gt;" ",SUMIFS(수입,관,$A233,회계장부!$A:$A,"&lt;"&amp;회계보고_시작일),SUMIFS(수입,항목,TRIM($A233),회계장부!$A:$A,"&lt;"&amp;회계보고_시작일)),"")</f>
        <v/>
      </c>
      <c r="D233" s="246" t="str">
        <f ca="1">IF(LEN($A233)&gt;0,IF(LEFT($A233,1)&lt;&gt;" ",SUMIFS(수입,관,$A233,회계장부!$A:$A,"&gt;="&amp;회계보고_시작일,회계장부!$A:$A,"&lt;="&amp;회계보고_종료일),SUMIFS(수입,항목,TRIM($A233),회계장부!$A:$A,"&gt;="&amp;회계보고_시작일,회계장부!$A:$A,"&lt;="&amp;회계보고_종료일)),"")</f>
        <v/>
      </c>
      <c r="E233" s="254" t="str">
        <f t="shared" ca="1" si="12"/>
        <v/>
      </c>
      <c r="F233" s="235" t="str">
        <f ca="1">IFERROR(INDEX(회계코드!$G:$G,MATCH(ROW(F233),회계코드!$F:$F,0),1),IFERROR(INDEX(회계코드!$I:$I,MATCH(ROW(F233),회계코드!$H:$H,0),1),""))</f>
        <v/>
      </c>
      <c r="G233" s="251"/>
      <c r="H233" s="252" t="str">
        <f ca="1">IF(LEN($F233)&gt;0,IF(LEFT($F233,1)&lt;&gt;" ",SUMIFS(지출,관,$F233,회계장부!$A:$A,"&lt;"&amp;회계보고_시작일),SUMIFS(지출,항목,TRIM($F233),회계장부!$A:$A,"&lt;"&amp;회계보고_시작일)),"")</f>
        <v/>
      </c>
      <c r="I233" s="252" t="str">
        <f ca="1">IF(LEN($F233)&gt;0,IF(LEFT($F233,1)&lt;&gt;" ",SUMIFS(지출,관,$F233,회계장부!$A:$A,"&gt;="&amp;회계보고_시작일,회계장부!$A:$A,"&lt;="&amp;회계보고_종료일),SUMIFS(지출,항목,TRIM($F233),회계장부!$A:$A,"&gt;="&amp;회계보고_시작일,회계장부!$A:$A,"&lt;="&amp;회계보고_종료일)),"")</f>
        <v/>
      </c>
      <c r="J233" s="255" t="str">
        <f t="shared" ca="1" si="13"/>
        <v/>
      </c>
      <c r="O233" s="1">
        <f t="shared" ca="1" si="11"/>
        <v>0</v>
      </c>
    </row>
    <row r="234" spans="1:15" ht="17.25" thickBot="1">
      <c r="A234" s="234" t="str">
        <f ca="1">IFERROR(INDEX(회계코드!$C:$C,MATCH(ROW(A234),회계코드!$B:$B,0),1),IFERROR(INDEX(회계코드!$E:$E,MATCH(ROW(A234),회계코드!$D:$D,0),1),""))</f>
        <v/>
      </c>
      <c r="B234" s="245"/>
      <c r="C234" s="246" t="str">
        <f ca="1">IF(LEN($A234)&gt;0,IF(LEFT($A234,1)&lt;&gt;" ",SUMIFS(수입,관,$A234,회계장부!$A:$A,"&lt;"&amp;회계보고_시작일),SUMIFS(수입,항목,TRIM($A234),회계장부!$A:$A,"&lt;"&amp;회계보고_시작일)),"")</f>
        <v/>
      </c>
      <c r="D234" s="246" t="str">
        <f ca="1">IF(LEN($A234)&gt;0,IF(LEFT($A234,1)&lt;&gt;" ",SUMIFS(수입,관,$A234,회계장부!$A:$A,"&gt;="&amp;회계보고_시작일,회계장부!$A:$A,"&lt;="&amp;회계보고_종료일),SUMIFS(수입,항목,TRIM($A234),회계장부!$A:$A,"&gt;="&amp;회계보고_시작일,회계장부!$A:$A,"&lt;="&amp;회계보고_종료일)),"")</f>
        <v/>
      </c>
      <c r="E234" s="254" t="str">
        <f t="shared" ca="1" si="12"/>
        <v/>
      </c>
      <c r="F234" s="235" t="str">
        <f ca="1">IFERROR(INDEX(회계코드!$G:$G,MATCH(ROW(F234),회계코드!$F:$F,0),1),IFERROR(INDEX(회계코드!$I:$I,MATCH(ROW(F234),회계코드!$H:$H,0),1),""))</f>
        <v/>
      </c>
      <c r="G234" s="251"/>
      <c r="H234" s="252" t="str">
        <f ca="1">IF(LEN($F234)&gt;0,IF(LEFT($F234,1)&lt;&gt;" ",SUMIFS(지출,관,$F234,회계장부!$A:$A,"&lt;"&amp;회계보고_시작일),SUMIFS(지출,항목,TRIM($F234),회계장부!$A:$A,"&lt;"&amp;회계보고_시작일)),"")</f>
        <v/>
      </c>
      <c r="I234" s="252" t="str">
        <f ca="1">IF(LEN($F234)&gt;0,IF(LEFT($F234,1)&lt;&gt;" ",SUMIFS(지출,관,$F234,회계장부!$A:$A,"&gt;="&amp;회계보고_시작일,회계장부!$A:$A,"&lt;="&amp;회계보고_종료일),SUMIFS(지출,항목,TRIM($F234),회계장부!$A:$A,"&gt;="&amp;회계보고_시작일,회계장부!$A:$A,"&lt;="&amp;회계보고_종료일)),"")</f>
        <v/>
      </c>
      <c r="J234" s="255" t="str">
        <f t="shared" ca="1" si="13"/>
        <v/>
      </c>
      <c r="O234" s="1">
        <f t="shared" ca="1" si="11"/>
        <v>0</v>
      </c>
    </row>
    <row r="235" spans="1:15" ht="17.25" thickBot="1">
      <c r="A235" s="234" t="str">
        <f ca="1">IFERROR(INDEX(회계코드!$C:$C,MATCH(ROW(A235),회계코드!$B:$B,0),1),IFERROR(INDEX(회계코드!$E:$E,MATCH(ROW(A235),회계코드!$D:$D,0),1),""))</f>
        <v/>
      </c>
      <c r="B235" s="245"/>
      <c r="C235" s="246" t="str">
        <f ca="1">IF(LEN($A235)&gt;0,IF(LEFT($A235,1)&lt;&gt;" ",SUMIFS(수입,관,$A235,회계장부!$A:$A,"&lt;"&amp;회계보고_시작일),SUMIFS(수입,항목,TRIM($A235),회계장부!$A:$A,"&lt;"&amp;회계보고_시작일)),"")</f>
        <v/>
      </c>
      <c r="D235" s="246" t="str">
        <f ca="1">IF(LEN($A235)&gt;0,IF(LEFT($A235,1)&lt;&gt;" ",SUMIFS(수입,관,$A235,회계장부!$A:$A,"&gt;="&amp;회계보고_시작일,회계장부!$A:$A,"&lt;="&amp;회계보고_종료일),SUMIFS(수입,항목,TRIM($A235),회계장부!$A:$A,"&gt;="&amp;회계보고_시작일,회계장부!$A:$A,"&lt;="&amp;회계보고_종료일)),"")</f>
        <v/>
      </c>
      <c r="E235" s="254" t="str">
        <f t="shared" ca="1" si="12"/>
        <v/>
      </c>
      <c r="F235" s="235" t="str">
        <f ca="1">IFERROR(INDEX(회계코드!$G:$G,MATCH(ROW(F235),회계코드!$F:$F,0),1),IFERROR(INDEX(회계코드!$I:$I,MATCH(ROW(F235),회계코드!$H:$H,0),1),""))</f>
        <v/>
      </c>
      <c r="G235" s="251"/>
      <c r="H235" s="252" t="str">
        <f ca="1">IF(LEN($F235)&gt;0,IF(LEFT($F235,1)&lt;&gt;" ",SUMIFS(지출,관,$F235,회계장부!$A:$A,"&lt;"&amp;회계보고_시작일),SUMIFS(지출,항목,TRIM($F235),회계장부!$A:$A,"&lt;"&amp;회계보고_시작일)),"")</f>
        <v/>
      </c>
      <c r="I235" s="252" t="str">
        <f ca="1">IF(LEN($F235)&gt;0,IF(LEFT($F235,1)&lt;&gt;" ",SUMIFS(지출,관,$F235,회계장부!$A:$A,"&gt;="&amp;회계보고_시작일,회계장부!$A:$A,"&lt;="&amp;회계보고_종료일),SUMIFS(지출,항목,TRIM($F235),회계장부!$A:$A,"&gt;="&amp;회계보고_시작일,회계장부!$A:$A,"&lt;="&amp;회계보고_종료일)),"")</f>
        <v/>
      </c>
      <c r="J235" s="255" t="str">
        <f t="shared" ca="1" si="13"/>
        <v/>
      </c>
      <c r="O235" s="1">
        <f t="shared" ca="1" si="11"/>
        <v>0</v>
      </c>
    </row>
    <row r="236" spans="1:15" ht="17.25" thickBot="1">
      <c r="A236" s="234" t="str">
        <f ca="1">IFERROR(INDEX(회계코드!$C:$C,MATCH(ROW(A236),회계코드!$B:$B,0),1),IFERROR(INDEX(회계코드!$E:$E,MATCH(ROW(A236),회계코드!$D:$D,0),1),""))</f>
        <v/>
      </c>
      <c r="B236" s="245"/>
      <c r="C236" s="246" t="str">
        <f ca="1">IF(LEN($A236)&gt;0,IF(LEFT($A236,1)&lt;&gt;" ",SUMIFS(수입,관,$A236,회계장부!$A:$A,"&lt;"&amp;회계보고_시작일),SUMIFS(수입,항목,TRIM($A236),회계장부!$A:$A,"&lt;"&amp;회계보고_시작일)),"")</f>
        <v/>
      </c>
      <c r="D236" s="246" t="str">
        <f ca="1">IF(LEN($A236)&gt;0,IF(LEFT($A236,1)&lt;&gt;" ",SUMIFS(수입,관,$A236,회계장부!$A:$A,"&gt;="&amp;회계보고_시작일,회계장부!$A:$A,"&lt;="&amp;회계보고_종료일),SUMIFS(수입,항목,TRIM($A236),회계장부!$A:$A,"&gt;="&amp;회계보고_시작일,회계장부!$A:$A,"&lt;="&amp;회계보고_종료일)),"")</f>
        <v/>
      </c>
      <c r="E236" s="254" t="str">
        <f t="shared" ca="1" si="12"/>
        <v/>
      </c>
      <c r="F236" s="235" t="str">
        <f ca="1">IFERROR(INDEX(회계코드!$G:$G,MATCH(ROW(F236),회계코드!$F:$F,0),1),IFERROR(INDEX(회계코드!$I:$I,MATCH(ROW(F236),회계코드!$H:$H,0),1),""))</f>
        <v/>
      </c>
      <c r="G236" s="251"/>
      <c r="H236" s="252" t="str">
        <f ca="1">IF(LEN($F236)&gt;0,IF(LEFT($F236,1)&lt;&gt;" ",SUMIFS(지출,관,$F236,회계장부!$A:$A,"&lt;"&amp;회계보고_시작일),SUMIFS(지출,항목,TRIM($F236),회계장부!$A:$A,"&lt;"&amp;회계보고_시작일)),"")</f>
        <v/>
      </c>
      <c r="I236" s="252" t="str">
        <f ca="1">IF(LEN($F236)&gt;0,IF(LEFT($F236,1)&lt;&gt;" ",SUMIFS(지출,관,$F236,회계장부!$A:$A,"&gt;="&amp;회계보고_시작일,회계장부!$A:$A,"&lt;="&amp;회계보고_종료일),SUMIFS(지출,항목,TRIM($F236),회계장부!$A:$A,"&gt;="&amp;회계보고_시작일,회계장부!$A:$A,"&lt;="&amp;회계보고_종료일)),"")</f>
        <v/>
      </c>
      <c r="J236" s="255" t="str">
        <f t="shared" ca="1" si="13"/>
        <v/>
      </c>
      <c r="O236" s="1">
        <f t="shared" ca="1" si="11"/>
        <v>0</v>
      </c>
    </row>
    <row r="237" spans="1:15" ht="17.25" thickBot="1">
      <c r="A237" s="234" t="str">
        <f ca="1">IFERROR(INDEX(회계코드!$C:$C,MATCH(ROW(A237),회계코드!$B:$B,0),1),IFERROR(INDEX(회계코드!$E:$E,MATCH(ROW(A237),회계코드!$D:$D,0),1),""))</f>
        <v/>
      </c>
      <c r="B237" s="245"/>
      <c r="C237" s="246" t="str">
        <f ca="1">IF(LEN($A237)&gt;0,IF(LEFT($A237,1)&lt;&gt;" ",SUMIFS(수입,관,$A237,회계장부!$A:$A,"&lt;"&amp;회계보고_시작일),SUMIFS(수입,항목,TRIM($A237),회계장부!$A:$A,"&lt;"&amp;회계보고_시작일)),"")</f>
        <v/>
      </c>
      <c r="D237" s="246" t="str">
        <f ca="1">IF(LEN($A237)&gt;0,IF(LEFT($A237,1)&lt;&gt;" ",SUMIFS(수입,관,$A237,회계장부!$A:$A,"&gt;="&amp;회계보고_시작일,회계장부!$A:$A,"&lt;="&amp;회계보고_종료일),SUMIFS(수입,항목,TRIM($A237),회계장부!$A:$A,"&gt;="&amp;회계보고_시작일,회계장부!$A:$A,"&lt;="&amp;회계보고_종료일)),"")</f>
        <v/>
      </c>
      <c r="E237" s="254" t="str">
        <f t="shared" ca="1" si="12"/>
        <v/>
      </c>
      <c r="F237" s="235" t="str">
        <f ca="1">IFERROR(INDEX(회계코드!$G:$G,MATCH(ROW(F237),회계코드!$F:$F,0),1),IFERROR(INDEX(회계코드!$I:$I,MATCH(ROW(F237),회계코드!$H:$H,0),1),""))</f>
        <v/>
      </c>
      <c r="G237" s="251"/>
      <c r="H237" s="252" t="str">
        <f ca="1">IF(LEN($F237)&gt;0,IF(LEFT($F237,1)&lt;&gt;" ",SUMIFS(지출,관,$F237,회계장부!$A:$A,"&lt;"&amp;회계보고_시작일),SUMIFS(지출,항목,TRIM($F237),회계장부!$A:$A,"&lt;"&amp;회계보고_시작일)),"")</f>
        <v/>
      </c>
      <c r="I237" s="252" t="str">
        <f ca="1">IF(LEN($F237)&gt;0,IF(LEFT($F237,1)&lt;&gt;" ",SUMIFS(지출,관,$F237,회계장부!$A:$A,"&gt;="&amp;회계보고_시작일,회계장부!$A:$A,"&lt;="&amp;회계보고_종료일),SUMIFS(지출,항목,TRIM($F237),회계장부!$A:$A,"&gt;="&amp;회계보고_시작일,회계장부!$A:$A,"&lt;="&amp;회계보고_종료일)),"")</f>
        <v/>
      </c>
      <c r="J237" s="255" t="str">
        <f t="shared" ca="1" si="13"/>
        <v/>
      </c>
      <c r="O237" s="1">
        <f t="shared" ca="1" si="11"/>
        <v>0</v>
      </c>
    </row>
    <row r="238" spans="1:15" ht="17.25" thickBot="1">
      <c r="A238" s="234" t="str">
        <f ca="1">IFERROR(INDEX(회계코드!$C:$C,MATCH(ROW(A238),회계코드!$B:$B,0),1),IFERROR(INDEX(회계코드!$E:$E,MATCH(ROW(A238),회계코드!$D:$D,0),1),""))</f>
        <v/>
      </c>
      <c r="B238" s="245"/>
      <c r="C238" s="246" t="str">
        <f ca="1">IF(LEN($A238)&gt;0,IF(LEFT($A238,1)&lt;&gt;" ",SUMIFS(수입,관,$A238,회계장부!$A:$A,"&lt;"&amp;회계보고_시작일),SUMIFS(수입,항목,TRIM($A238),회계장부!$A:$A,"&lt;"&amp;회계보고_시작일)),"")</f>
        <v/>
      </c>
      <c r="D238" s="246" t="str">
        <f ca="1">IF(LEN($A238)&gt;0,IF(LEFT($A238,1)&lt;&gt;" ",SUMIFS(수입,관,$A238,회계장부!$A:$A,"&gt;="&amp;회계보고_시작일,회계장부!$A:$A,"&lt;="&amp;회계보고_종료일),SUMIFS(수입,항목,TRIM($A238),회계장부!$A:$A,"&gt;="&amp;회계보고_시작일,회계장부!$A:$A,"&lt;="&amp;회계보고_종료일)),"")</f>
        <v/>
      </c>
      <c r="E238" s="254" t="str">
        <f t="shared" ca="1" si="12"/>
        <v/>
      </c>
      <c r="F238" s="235" t="str">
        <f ca="1">IFERROR(INDEX(회계코드!$G:$G,MATCH(ROW(F238),회계코드!$F:$F,0),1),IFERROR(INDEX(회계코드!$I:$I,MATCH(ROW(F238),회계코드!$H:$H,0),1),""))</f>
        <v/>
      </c>
      <c r="G238" s="251"/>
      <c r="H238" s="252" t="str">
        <f ca="1">IF(LEN($F238)&gt;0,IF(LEFT($F238,1)&lt;&gt;" ",SUMIFS(지출,관,$F238,회계장부!$A:$A,"&lt;"&amp;회계보고_시작일),SUMIFS(지출,항목,TRIM($F238),회계장부!$A:$A,"&lt;"&amp;회계보고_시작일)),"")</f>
        <v/>
      </c>
      <c r="I238" s="252" t="str">
        <f ca="1">IF(LEN($F238)&gt;0,IF(LEFT($F238,1)&lt;&gt;" ",SUMIFS(지출,관,$F238,회계장부!$A:$A,"&gt;="&amp;회계보고_시작일,회계장부!$A:$A,"&lt;="&amp;회계보고_종료일),SUMIFS(지출,항목,TRIM($F238),회계장부!$A:$A,"&gt;="&amp;회계보고_시작일,회계장부!$A:$A,"&lt;="&amp;회계보고_종료일)),"")</f>
        <v/>
      </c>
      <c r="J238" s="255" t="str">
        <f t="shared" ca="1" si="13"/>
        <v/>
      </c>
      <c r="O238" s="1">
        <f t="shared" ca="1" si="11"/>
        <v>0</v>
      </c>
    </row>
    <row r="239" spans="1:15" ht="17.25" thickBot="1">
      <c r="A239" s="234" t="str">
        <f ca="1">IFERROR(INDEX(회계코드!$C:$C,MATCH(ROW(A239),회계코드!$B:$B,0),1),IFERROR(INDEX(회계코드!$E:$E,MATCH(ROW(A239),회계코드!$D:$D,0),1),""))</f>
        <v/>
      </c>
      <c r="B239" s="245"/>
      <c r="C239" s="246" t="str">
        <f ca="1">IF(LEN($A239)&gt;0,IF(LEFT($A239,1)&lt;&gt;" ",SUMIFS(수입,관,$A239,회계장부!$A:$A,"&lt;"&amp;회계보고_시작일),SUMIFS(수입,항목,TRIM($A239),회계장부!$A:$A,"&lt;"&amp;회계보고_시작일)),"")</f>
        <v/>
      </c>
      <c r="D239" s="246" t="str">
        <f ca="1">IF(LEN($A239)&gt;0,IF(LEFT($A239,1)&lt;&gt;" ",SUMIFS(수입,관,$A239,회계장부!$A:$A,"&gt;="&amp;회계보고_시작일,회계장부!$A:$A,"&lt;="&amp;회계보고_종료일),SUMIFS(수입,항목,TRIM($A239),회계장부!$A:$A,"&gt;="&amp;회계보고_시작일,회계장부!$A:$A,"&lt;="&amp;회계보고_종료일)),"")</f>
        <v/>
      </c>
      <c r="E239" s="254" t="str">
        <f t="shared" ca="1" si="12"/>
        <v/>
      </c>
      <c r="F239" s="235" t="str">
        <f ca="1">IFERROR(INDEX(회계코드!$G:$G,MATCH(ROW(F239),회계코드!$F:$F,0),1),IFERROR(INDEX(회계코드!$I:$I,MATCH(ROW(F239),회계코드!$H:$H,0),1),""))</f>
        <v/>
      </c>
      <c r="G239" s="251"/>
      <c r="H239" s="252" t="str">
        <f ca="1">IF(LEN($F239)&gt;0,IF(LEFT($F239,1)&lt;&gt;" ",SUMIFS(지출,관,$F239,회계장부!$A:$A,"&lt;"&amp;회계보고_시작일),SUMIFS(지출,항목,TRIM($F239),회계장부!$A:$A,"&lt;"&amp;회계보고_시작일)),"")</f>
        <v/>
      </c>
      <c r="I239" s="252" t="str">
        <f ca="1">IF(LEN($F239)&gt;0,IF(LEFT($F239,1)&lt;&gt;" ",SUMIFS(지출,관,$F239,회계장부!$A:$A,"&gt;="&amp;회계보고_시작일,회계장부!$A:$A,"&lt;="&amp;회계보고_종료일),SUMIFS(지출,항목,TRIM($F239),회계장부!$A:$A,"&gt;="&amp;회계보고_시작일,회계장부!$A:$A,"&lt;="&amp;회계보고_종료일)),"")</f>
        <v/>
      </c>
      <c r="J239" s="255" t="str">
        <f t="shared" ca="1" si="13"/>
        <v/>
      </c>
      <c r="O239" s="1">
        <f t="shared" ca="1" si="11"/>
        <v>0</v>
      </c>
    </row>
    <row r="240" spans="1:15" ht="17.25" thickBot="1">
      <c r="A240" s="234" t="str">
        <f ca="1">IFERROR(INDEX(회계코드!$C:$C,MATCH(ROW(A240),회계코드!$B:$B,0),1),IFERROR(INDEX(회계코드!$E:$E,MATCH(ROW(A240),회계코드!$D:$D,0),1),""))</f>
        <v/>
      </c>
      <c r="B240" s="245"/>
      <c r="C240" s="246" t="str">
        <f ca="1">IF(LEN($A240)&gt;0,IF(LEFT($A240,1)&lt;&gt;" ",SUMIFS(수입,관,$A240,회계장부!$A:$A,"&lt;"&amp;회계보고_시작일),SUMIFS(수입,항목,TRIM($A240),회계장부!$A:$A,"&lt;"&amp;회계보고_시작일)),"")</f>
        <v/>
      </c>
      <c r="D240" s="246" t="str">
        <f ca="1">IF(LEN($A240)&gt;0,IF(LEFT($A240,1)&lt;&gt;" ",SUMIFS(수입,관,$A240,회계장부!$A:$A,"&gt;="&amp;회계보고_시작일,회계장부!$A:$A,"&lt;="&amp;회계보고_종료일),SUMIFS(수입,항목,TRIM($A240),회계장부!$A:$A,"&gt;="&amp;회계보고_시작일,회계장부!$A:$A,"&lt;="&amp;회계보고_종료일)),"")</f>
        <v/>
      </c>
      <c r="E240" s="254" t="str">
        <f t="shared" ca="1" si="12"/>
        <v/>
      </c>
      <c r="F240" s="235" t="str">
        <f ca="1">IFERROR(INDEX(회계코드!$G:$G,MATCH(ROW(F240),회계코드!$F:$F,0),1),IFERROR(INDEX(회계코드!$I:$I,MATCH(ROW(F240),회계코드!$H:$H,0),1),""))</f>
        <v/>
      </c>
      <c r="G240" s="251"/>
      <c r="H240" s="252" t="str">
        <f ca="1">IF(LEN($F240)&gt;0,IF(LEFT($F240,1)&lt;&gt;" ",SUMIFS(지출,관,$F240,회계장부!$A:$A,"&lt;"&amp;회계보고_시작일),SUMIFS(지출,항목,TRIM($F240),회계장부!$A:$A,"&lt;"&amp;회계보고_시작일)),"")</f>
        <v/>
      </c>
      <c r="I240" s="252" t="str">
        <f ca="1">IF(LEN($F240)&gt;0,IF(LEFT($F240,1)&lt;&gt;" ",SUMIFS(지출,관,$F240,회계장부!$A:$A,"&gt;="&amp;회계보고_시작일,회계장부!$A:$A,"&lt;="&amp;회계보고_종료일),SUMIFS(지출,항목,TRIM($F240),회계장부!$A:$A,"&gt;="&amp;회계보고_시작일,회계장부!$A:$A,"&lt;="&amp;회계보고_종료일)),"")</f>
        <v/>
      </c>
      <c r="J240" s="255" t="str">
        <f t="shared" ca="1" si="13"/>
        <v/>
      </c>
      <c r="O240" s="1">
        <f t="shared" ca="1" si="11"/>
        <v>0</v>
      </c>
    </row>
    <row r="241" spans="1:15" ht="17.25" thickBot="1">
      <c r="A241" s="234" t="str">
        <f ca="1">IFERROR(INDEX(회계코드!$C:$C,MATCH(ROW(A241),회계코드!$B:$B,0),1),IFERROR(INDEX(회계코드!$E:$E,MATCH(ROW(A241),회계코드!$D:$D,0),1),""))</f>
        <v/>
      </c>
      <c r="B241" s="245"/>
      <c r="C241" s="246" t="str">
        <f ca="1">IF(LEN($A241)&gt;0,IF(LEFT($A241,1)&lt;&gt;" ",SUMIFS(수입,관,$A241,회계장부!$A:$A,"&lt;"&amp;회계보고_시작일),SUMIFS(수입,항목,TRIM($A241),회계장부!$A:$A,"&lt;"&amp;회계보고_시작일)),"")</f>
        <v/>
      </c>
      <c r="D241" s="246" t="str">
        <f ca="1">IF(LEN($A241)&gt;0,IF(LEFT($A241,1)&lt;&gt;" ",SUMIFS(수입,관,$A241,회계장부!$A:$A,"&gt;="&amp;회계보고_시작일,회계장부!$A:$A,"&lt;="&amp;회계보고_종료일),SUMIFS(수입,항목,TRIM($A241),회계장부!$A:$A,"&gt;="&amp;회계보고_시작일,회계장부!$A:$A,"&lt;="&amp;회계보고_종료일)),"")</f>
        <v/>
      </c>
      <c r="E241" s="254" t="str">
        <f t="shared" ca="1" si="12"/>
        <v/>
      </c>
      <c r="F241" s="235" t="str">
        <f ca="1">IFERROR(INDEX(회계코드!$G:$G,MATCH(ROW(F241),회계코드!$F:$F,0),1),IFERROR(INDEX(회계코드!$I:$I,MATCH(ROW(F241),회계코드!$H:$H,0),1),""))</f>
        <v/>
      </c>
      <c r="G241" s="251"/>
      <c r="H241" s="252" t="str">
        <f ca="1">IF(LEN($F241)&gt;0,IF(LEFT($F241,1)&lt;&gt;" ",SUMIFS(지출,관,$F241,회계장부!$A:$A,"&lt;"&amp;회계보고_시작일),SUMIFS(지출,항목,TRIM($F241),회계장부!$A:$A,"&lt;"&amp;회계보고_시작일)),"")</f>
        <v/>
      </c>
      <c r="I241" s="252" t="str">
        <f ca="1">IF(LEN($F241)&gt;0,IF(LEFT($F241,1)&lt;&gt;" ",SUMIFS(지출,관,$F241,회계장부!$A:$A,"&gt;="&amp;회계보고_시작일,회계장부!$A:$A,"&lt;="&amp;회계보고_종료일),SUMIFS(지출,항목,TRIM($F241),회계장부!$A:$A,"&gt;="&amp;회계보고_시작일,회계장부!$A:$A,"&lt;="&amp;회계보고_종료일)),"")</f>
        <v/>
      </c>
      <c r="J241" s="255" t="str">
        <f t="shared" ca="1" si="13"/>
        <v/>
      </c>
      <c r="O241" s="1">
        <f t="shared" ca="1" si="11"/>
        <v>0</v>
      </c>
    </row>
    <row r="242" spans="1:15" ht="17.25" thickBot="1">
      <c r="A242" s="234" t="str">
        <f ca="1">IFERROR(INDEX(회계코드!$C:$C,MATCH(ROW(A242),회계코드!$B:$B,0),1),IFERROR(INDEX(회계코드!$E:$E,MATCH(ROW(A242),회계코드!$D:$D,0),1),""))</f>
        <v/>
      </c>
      <c r="B242" s="245"/>
      <c r="C242" s="246" t="str">
        <f ca="1">IF(LEN($A242)&gt;0,IF(LEFT($A242,1)&lt;&gt;" ",SUMIFS(수입,관,$A242,회계장부!$A:$A,"&lt;"&amp;회계보고_시작일),SUMIFS(수입,항목,TRIM($A242),회계장부!$A:$A,"&lt;"&amp;회계보고_시작일)),"")</f>
        <v/>
      </c>
      <c r="D242" s="246" t="str">
        <f ca="1">IF(LEN($A242)&gt;0,IF(LEFT($A242,1)&lt;&gt;" ",SUMIFS(수입,관,$A242,회계장부!$A:$A,"&gt;="&amp;회계보고_시작일,회계장부!$A:$A,"&lt;="&amp;회계보고_종료일),SUMIFS(수입,항목,TRIM($A242),회계장부!$A:$A,"&gt;="&amp;회계보고_시작일,회계장부!$A:$A,"&lt;="&amp;회계보고_종료일)),"")</f>
        <v/>
      </c>
      <c r="E242" s="254" t="str">
        <f t="shared" ca="1" si="12"/>
        <v/>
      </c>
      <c r="F242" s="235" t="str">
        <f ca="1">IFERROR(INDEX(회계코드!$G:$G,MATCH(ROW(F242),회계코드!$F:$F,0),1),IFERROR(INDEX(회계코드!$I:$I,MATCH(ROW(F242),회계코드!$H:$H,0),1),""))</f>
        <v/>
      </c>
      <c r="G242" s="251"/>
      <c r="H242" s="252" t="str">
        <f ca="1">IF(LEN($F242)&gt;0,IF(LEFT($F242,1)&lt;&gt;" ",SUMIFS(지출,관,$F242,회계장부!$A:$A,"&lt;"&amp;회계보고_시작일),SUMIFS(지출,항목,TRIM($F242),회계장부!$A:$A,"&lt;"&amp;회계보고_시작일)),"")</f>
        <v/>
      </c>
      <c r="I242" s="252" t="str">
        <f ca="1">IF(LEN($F242)&gt;0,IF(LEFT($F242,1)&lt;&gt;" ",SUMIFS(지출,관,$F242,회계장부!$A:$A,"&gt;="&amp;회계보고_시작일,회계장부!$A:$A,"&lt;="&amp;회계보고_종료일),SUMIFS(지출,항목,TRIM($F242),회계장부!$A:$A,"&gt;="&amp;회계보고_시작일,회계장부!$A:$A,"&lt;="&amp;회계보고_종료일)),"")</f>
        <v/>
      </c>
      <c r="J242" s="255" t="str">
        <f t="shared" ca="1" si="13"/>
        <v/>
      </c>
      <c r="O242" s="1">
        <f t="shared" ca="1" si="11"/>
        <v>0</v>
      </c>
    </row>
    <row r="243" spans="1:15" ht="17.25" thickBot="1">
      <c r="A243" s="234" t="str">
        <f ca="1">IFERROR(INDEX(회계코드!$C:$C,MATCH(ROW(A243),회계코드!$B:$B,0),1),IFERROR(INDEX(회계코드!$E:$E,MATCH(ROW(A243),회계코드!$D:$D,0),1),""))</f>
        <v/>
      </c>
      <c r="B243" s="245"/>
      <c r="C243" s="246" t="str">
        <f ca="1">IF(LEN($A243)&gt;0,IF(LEFT($A243,1)&lt;&gt;" ",SUMIFS(수입,관,$A243,회계장부!$A:$A,"&lt;"&amp;회계보고_시작일),SUMIFS(수입,항목,TRIM($A243),회계장부!$A:$A,"&lt;"&amp;회계보고_시작일)),"")</f>
        <v/>
      </c>
      <c r="D243" s="246" t="str">
        <f ca="1">IF(LEN($A243)&gt;0,IF(LEFT($A243,1)&lt;&gt;" ",SUMIFS(수입,관,$A243,회계장부!$A:$A,"&gt;="&amp;회계보고_시작일,회계장부!$A:$A,"&lt;="&amp;회계보고_종료일),SUMIFS(수입,항목,TRIM($A243),회계장부!$A:$A,"&gt;="&amp;회계보고_시작일,회계장부!$A:$A,"&lt;="&amp;회계보고_종료일)),"")</f>
        <v/>
      </c>
      <c r="E243" s="254" t="str">
        <f t="shared" ca="1" si="12"/>
        <v/>
      </c>
      <c r="F243" s="235" t="str">
        <f ca="1">IFERROR(INDEX(회계코드!$G:$G,MATCH(ROW(F243),회계코드!$F:$F,0),1),IFERROR(INDEX(회계코드!$I:$I,MATCH(ROW(F243),회계코드!$H:$H,0),1),""))</f>
        <v/>
      </c>
      <c r="G243" s="251"/>
      <c r="H243" s="252" t="str">
        <f ca="1">IF(LEN($F243)&gt;0,IF(LEFT($F243,1)&lt;&gt;" ",SUMIFS(지출,관,$F243,회계장부!$A:$A,"&lt;"&amp;회계보고_시작일),SUMIFS(지출,항목,TRIM($F243),회계장부!$A:$A,"&lt;"&amp;회계보고_시작일)),"")</f>
        <v/>
      </c>
      <c r="I243" s="252" t="str">
        <f ca="1">IF(LEN($F243)&gt;0,IF(LEFT($F243,1)&lt;&gt;" ",SUMIFS(지출,관,$F243,회계장부!$A:$A,"&gt;="&amp;회계보고_시작일,회계장부!$A:$A,"&lt;="&amp;회계보고_종료일),SUMIFS(지출,항목,TRIM($F243),회계장부!$A:$A,"&gt;="&amp;회계보고_시작일,회계장부!$A:$A,"&lt;="&amp;회계보고_종료일)),"")</f>
        <v/>
      </c>
      <c r="J243" s="255" t="str">
        <f t="shared" ca="1" si="13"/>
        <v/>
      </c>
      <c r="O243" s="1">
        <f t="shared" ca="1" si="11"/>
        <v>0</v>
      </c>
    </row>
    <row r="244" spans="1:15" ht="17.25" thickBot="1">
      <c r="A244" s="234" t="str">
        <f ca="1">IFERROR(INDEX(회계코드!$C:$C,MATCH(ROW(A244),회계코드!$B:$B,0),1),IFERROR(INDEX(회계코드!$E:$E,MATCH(ROW(A244),회계코드!$D:$D,0),1),""))</f>
        <v/>
      </c>
      <c r="B244" s="245"/>
      <c r="C244" s="246" t="str">
        <f ca="1">IF(LEN($A244)&gt;0,IF(LEFT($A244,1)&lt;&gt;" ",SUMIFS(수입,관,$A244,회계장부!$A:$A,"&lt;"&amp;회계보고_시작일),SUMIFS(수입,항목,TRIM($A244),회계장부!$A:$A,"&lt;"&amp;회계보고_시작일)),"")</f>
        <v/>
      </c>
      <c r="D244" s="246" t="str">
        <f ca="1">IF(LEN($A244)&gt;0,IF(LEFT($A244,1)&lt;&gt;" ",SUMIFS(수입,관,$A244,회계장부!$A:$A,"&gt;="&amp;회계보고_시작일,회계장부!$A:$A,"&lt;="&amp;회계보고_종료일),SUMIFS(수입,항목,TRIM($A244),회계장부!$A:$A,"&gt;="&amp;회계보고_시작일,회계장부!$A:$A,"&lt;="&amp;회계보고_종료일)),"")</f>
        <v/>
      </c>
      <c r="E244" s="254" t="str">
        <f t="shared" ca="1" si="12"/>
        <v/>
      </c>
      <c r="F244" s="235" t="str">
        <f ca="1">IFERROR(INDEX(회계코드!$G:$G,MATCH(ROW(F244),회계코드!$F:$F,0),1),IFERROR(INDEX(회계코드!$I:$I,MATCH(ROW(F244),회계코드!$H:$H,0),1),""))</f>
        <v/>
      </c>
      <c r="G244" s="251"/>
      <c r="H244" s="252" t="str">
        <f ca="1">IF(LEN($F244)&gt;0,IF(LEFT($F244,1)&lt;&gt;" ",SUMIFS(지출,관,$F244,회계장부!$A:$A,"&lt;"&amp;회계보고_시작일),SUMIFS(지출,항목,TRIM($F244),회계장부!$A:$A,"&lt;"&amp;회계보고_시작일)),"")</f>
        <v/>
      </c>
      <c r="I244" s="252" t="str">
        <f ca="1">IF(LEN($F244)&gt;0,IF(LEFT($F244,1)&lt;&gt;" ",SUMIFS(지출,관,$F244,회계장부!$A:$A,"&gt;="&amp;회계보고_시작일,회계장부!$A:$A,"&lt;="&amp;회계보고_종료일),SUMIFS(지출,항목,TRIM($F244),회계장부!$A:$A,"&gt;="&amp;회계보고_시작일,회계장부!$A:$A,"&lt;="&amp;회계보고_종료일)),"")</f>
        <v/>
      </c>
      <c r="J244" s="255" t="str">
        <f t="shared" ca="1" si="13"/>
        <v/>
      </c>
      <c r="O244" s="1">
        <f t="shared" ca="1" si="11"/>
        <v>0</v>
      </c>
    </row>
    <row r="245" spans="1:15" ht="17.25" thickBot="1">
      <c r="A245" s="234" t="str">
        <f ca="1">IFERROR(INDEX(회계코드!$C:$C,MATCH(ROW(A245),회계코드!$B:$B,0),1),IFERROR(INDEX(회계코드!$E:$E,MATCH(ROW(A245),회계코드!$D:$D,0),1),""))</f>
        <v/>
      </c>
      <c r="B245" s="245"/>
      <c r="C245" s="246" t="str">
        <f ca="1">IF(LEN($A245)&gt;0,IF(LEFT($A245,1)&lt;&gt;" ",SUMIFS(수입,관,$A245,회계장부!$A:$A,"&lt;"&amp;회계보고_시작일),SUMIFS(수입,항목,TRIM($A245),회계장부!$A:$A,"&lt;"&amp;회계보고_시작일)),"")</f>
        <v/>
      </c>
      <c r="D245" s="246" t="str">
        <f ca="1">IF(LEN($A245)&gt;0,IF(LEFT($A245,1)&lt;&gt;" ",SUMIFS(수입,관,$A245,회계장부!$A:$A,"&gt;="&amp;회계보고_시작일,회계장부!$A:$A,"&lt;="&amp;회계보고_종료일),SUMIFS(수입,항목,TRIM($A245),회계장부!$A:$A,"&gt;="&amp;회계보고_시작일,회계장부!$A:$A,"&lt;="&amp;회계보고_종료일)),"")</f>
        <v/>
      </c>
      <c r="E245" s="254" t="str">
        <f t="shared" ca="1" si="12"/>
        <v/>
      </c>
      <c r="F245" s="235" t="str">
        <f ca="1">IFERROR(INDEX(회계코드!$G:$G,MATCH(ROW(F245),회계코드!$F:$F,0),1),IFERROR(INDEX(회계코드!$I:$I,MATCH(ROW(F245),회계코드!$H:$H,0),1),""))</f>
        <v/>
      </c>
      <c r="G245" s="251"/>
      <c r="H245" s="252" t="str">
        <f ca="1">IF(LEN($F245)&gt;0,IF(LEFT($F245,1)&lt;&gt;" ",SUMIFS(지출,관,$F245,회계장부!$A:$A,"&lt;"&amp;회계보고_시작일),SUMIFS(지출,항목,TRIM($F245),회계장부!$A:$A,"&lt;"&amp;회계보고_시작일)),"")</f>
        <v/>
      </c>
      <c r="I245" s="252" t="str">
        <f ca="1">IF(LEN($F245)&gt;0,IF(LEFT($F245,1)&lt;&gt;" ",SUMIFS(지출,관,$F245,회계장부!$A:$A,"&gt;="&amp;회계보고_시작일,회계장부!$A:$A,"&lt;="&amp;회계보고_종료일),SUMIFS(지출,항목,TRIM($F245),회계장부!$A:$A,"&gt;="&amp;회계보고_시작일,회계장부!$A:$A,"&lt;="&amp;회계보고_종료일)),"")</f>
        <v/>
      </c>
      <c r="J245" s="255" t="str">
        <f t="shared" ca="1" si="13"/>
        <v/>
      </c>
      <c r="O245" s="1">
        <f t="shared" ca="1" si="11"/>
        <v>0</v>
      </c>
    </row>
    <row r="246" spans="1:15" ht="17.25" thickBot="1">
      <c r="A246" s="234" t="str">
        <f ca="1">IFERROR(INDEX(회계코드!$C:$C,MATCH(ROW(A246),회계코드!$B:$B,0),1),IFERROR(INDEX(회계코드!$E:$E,MATCH(ROW(A246),회계코드!$D:$D,0),1),""))</f>
        <v/>
      </c>
      <c r="B246" s="245"/>
      <c r="C246" s="246" t="str">
        <f ca="1">IF(LEN($A246)&gt;0,IF(LEFT($A246,1)&lt;&gt;" ",SUMIFS(수입,관,$A246,회계장부!$A:$A,"&lt;"&amp;회계보고_시작일),SUMIFS(수입,항목,TRIM($A246),회계장부!$A:$A,"&lt;"&amp;회계보고_시작일)),"")</f>
        <v/>
      </c>
      <c r="D246" s="246" t="str">
        <f ca="1">IF(LEN($A246)&gt;0,IF(LEFT($A246,1)&lt;&gt;" ",SUMIFS(수입,관,$A246,회계장부!$A:$A,"&gt;="&amp;회계보고_시작일,회계장부!$A:$A,"&lt;="&amp;회계보고_종료일),SUMIFS(수입,항목,TRIM($A246),회계장부!$A:$A,"&gt;="&amp;회계보고_시작일,회계장부!$A:$A,"&lt;="&amp;회계보고_종료일)),"")</f>
        <v/>
      </c>
      <c r="E246" s="254" t="str">
        <f t="shared" ca="1" si="12"/>
        <v/>
      </c>
      <c r="F246" s="235" t="str">
        <f ca="1">IFERROR(INDEX(회계코드!$G:$G,MATCH(ROW(F246),회계코드!$F:$F,0),1),IFERROR(INDEX(회계코드!$I:$I,MATCH(ROW(F246),회계코드!$H:$H,0),1),""))</f>
        <v/>
      </c>
      <c r="G246" s="251"/>
      <c r="H246" s="252" t="str">
        <f ca="1">IF(LEN($F246)&gt;0,IF(LEFT($F246,1)&lt;&gt;" ",SUMIFS(지출,관,$F246,회계장부!$A:$A,"&lt;"&amp;회계보고_시작일),SUMIFS(지출,항목,TRIM($F246),회계장부!$A:$A,"&lt;"&amp;회계보고_시작일)),"")</f>
        <v/>
      </c>
      <c r="I246" s="252" t="str">
        <f ca="1">IF(LEN($F246)&gt;0,IF(LEFT($F246,1)&lt;&gt;" ",SUMIFS(지출,관,$F246,회계장부!$A:$A,"&gt;="&amp;회계보고_시작일,회계장부!$A:$A,"&lt;="&amp;회계보고_종료일),SUMIFS(지출,항목,TRIM($F246),회계장부!$A:$A,"&gt;="&amp;회계보고_시작일,회계장부!$A:$A,"&lt;="&amp;회계보고_종료일)),"")</f>
        <v/>
      </c>
      <c r="J246" s="255" t="str">
        <f t="shared" ca="1" si="13"/>
        <v/>
      </c>
      <c r="O246" s="1">
        <f t="shared" ca="1" si="11"/>
        <v>0</v>
      </c>
    </row>
    <row r="247" spans="1:15" ht="17.25" thickBot="1">
      <c r="A247" s="234" t="str">
        <f ca="1">IFERROR(INDEX(회계코드!$C:$C,MATCH(ROW(A247),회계코드!$B:$B,0),1),IFERROR(INDEX(회계코드!$E:$E,MATCH(ROW(A247),회계코드!$D:$D,0),1),""))</f>
        <v/>
      </c>
      <c r="B247" s="245"/>
      <c r="C247" s="246" t="str">
        <f ca="1">IF(LEN($A247)&gt;0,IF(LEFT($A247,1)&lt;&gt;" ",SUMIFS(수입,관,$A247,회계장부!$A:$A,"&lt;"&amp;회계보고_시작일),SUMIFS(수입,항목,TRIM($A247),회계장부!$A:$A,"&lt;"&amp;회계보고_시작일)),"")</f>
        <v/>
      </c>
      <c r="D247" s="246" t="str">
        <f ca="1">IF(LEN($A247)&gt;0,IF(LEFT($A247,1)&lt;&gt;" ",SUMIFS(수입,관,$A247,회계장부!$A:$A,"&gt;="&amp;회계보고_시작일,회계장부!$A:$A,"&lt;="&amp;회계보고_종료일),SUMIFS(수입,항목,TRIM($A247),회계장부!$A:$A,"&gt;="&amp;회계보고_시작일,회계장부!$A:$A,"&lt;="&amp;회계보고_종료일)),"")</f>
        <v/>
      </c>
      <c r="E247" s="254" t="str">
        <f t="shared" ca="1" si="12"/>
        <v/>
      </c>
      <c r="F247" s="235" t="str">
        <f ca="1">IFERROR(INDEX(회계코드!$G:$G,MATCH(ROW(F247),회계코드!$F:$F,0),1),IFERROR(INDEX(회계코드!$I:$I,MATCH(ROW(F247),회계코드!$H:$H,0),1),""))</f>
        <v/>
      </c>
      <c r="G247" s="251"/>
      <c r="H247" s="252" t="str">
        <f ca="1">IF(LEN($F247)&gt;0,IF(LEFT($F247,1)&lt;&gt;" ",SUMIFS(지출,관,$F247,회계장부!$A:$A,"&lt;"&amp;회계보고_시작일),SUMIFS(지출,항목,TRIM($F247),회계장부!$A:$A,"&lt;"&amp;회계보고_시작일)),"")</f>
        <v/>
      </c>
      <c r="I247" s="252" t="str">
        <f ca="1">IF(LEN($F247)&gt;0,IF(LEFT($F247,1)&lt;&gt;" ",SUMIFS(지출,관,$F247,회계장부!$A:$A,"&gt;="&amp;회계보고_시작일,회계장부!$A:$A,"&lt;="&amp;회계보고_종료일),SUMIFS(지출,항목,TRIM($F247),회계장부!$A:$A,"&gt;="&amp;회계보고_시작일,회계장부!$A:$A,"&lt;="&amp;회계보고_종료일)),"")</f>
        <v/>
      </c>
      <c r="J247" s="255" t="str">
        <f t="shared" ca="1" si="13"/>
        <v/>
      </c>
      <c r="O247" s="1">
        <f t="shared" ca="1" si="11"/>
        <v>0</v>
      </c>
    </row>
    <row r="248" spans="1:15" ht="17.25" thickBot="1">
      <c r="A248" s="234" t="str">
        <f ca="1">IFERROR(INDEX(회계코드!$C:$C,MATCH(ROW(A248),회계코드!$B:$B,0),1),IFERROR(INDEX(회계코드!$E:$E,MATCH(ROW(A248),회계코드!$D:$D,0),1),""))</f>
        <v/>
      </c>
      <c r="B248" s="245"/>
      <c r="C248" s="246" t="str">
        <f ca="1">IF(LEN($A248)&gt;0,IF(LEFT($A248,1)&lt;&gt;" ",SUMIFS(수입,관,$A248,회계장부!$A:$A,"&lt;"&amp;회계보고_시작일),SUMIFS(수입,항목,TRIM($A248),회계장부!$A:$A,"&lt;"&amp;회계보고_시작일)),"")</f>
        <v/>
      </c>
      <c r="D248" s="246" t="str">
        <f ca="1">IF(LEN($A248)&gt;0,IF(LEFT($A248,1)&lt;&gt;" ",SUMIFS(수입,관,$A248,회계장부!$A:$A,"&gt;="&amp;회계보고_시작일,회계장부!$A:$A,"&lt;="&amp;회계보고_종료일),SUMIFS(수입,항목,TRIM($A248),회계장부!$A:$A,"&gt;="&amp;회계보고_시작일,회계장부!$A:$A,"&lt;="&amp;회계보고_종료일)),"")</f>
        <v/>
      </c>
      <c r="E248" s="254" t="str">
        <f t="shared" ca="1" si="12"/>
        <v/>
      </c>
      <c r="F248" s="235" t="str">
        <f ca="1">IFERROR(INDEX(회계코드!$G:$G,MATCH(ROW(F248),회계코드!$F:$F,0),1),IFERROR(INDEX(회계코드!$I:$I,MATCH(ROW(F248),회계코드!$H:$H,0),1),""))</f>
        <v/>
      </c>
      <c r="G248" s="251"/>
      <c r="H248" s="252" t="str">
        <f ca="1">IF(LEN($F248)&gt;0,IF(LEFT($F248,1)&lt;&gt;" ",SUMIFS(지출,관,$F248,회계장부!$A:$A,"&lt;"&amp;회계보고_시작일),SUMIFS(지출,항목,TRIM($F248),회계장부!$A:$A,"&lt;"&amp;회계보고_시작일)),"")</f>
        <v/>
      </c>
      <c r="I248" s="252" t="str">
        <f ca="1">IF(LEN($F248)&gt;0,IF(LEFT($F248,1)&lt;&gt;" ",SUMIFS(지출,관,$F248,회계장부!$A:$A,"&gt;="&amp;회계보고_시작일,회계장부!$A:$A,"&lt;="&amp;회계보고_종료일),SUMIFS(지출,항목,TRIM($F248),회계장부!$A:$A,"&gt;="&amp;회계보고_시작일,회계장부!$A:$A,"&lt;="&amp;회계보고_종료일)),"")</f>
        <v/>
      </c>
      <c r="J248" s="255" t="str">
        <f t="shared" ca="1" si="13"/>
        <v/>
      </c>
      <c r="O248" s="1">
        <f t="shared" ca="1" si="11"/>
        <v>0</v>
      </c>
    </row>
    <row r="249" spans="1:15" ht="17.25" thickBot="1">
      <c r="A249" s="234" t="str">
        <f ca="1">IFERROR(INDEX(회계코드!$C:$C,MATCH(ROW(A249),회계코드!$B:$B,0),1),IFERROR(INDEX(회계코드!$E:$E,MATCH(ROW(A249),회계코드!$D:$D,0),1),""))</f>
        <v/>
      </c>
      <c r="B249" s="245"/>
      <c r="C249" s="246" t="str">
        <f ca="1">IF(LEN($A249)&gt;0,IF(LEFT($A249,1)&lt;&gt;" ",SUMIFS(수입,관,$A249,회계장부!$A:$A,"&lt;"&amp;회계보고_시작일),SUMIFS(수입,항목,TRIM($A249),회계장부!$A:$A,"&lt;"&amp;회계보고_시작일)),"")</f>
        <v/>
      </c>
      <c r="D249" s="246" t="str">
        <f ca="1">IF(LEN($A249)&gt;0,IF(LEFT($A249,1)&lt;&gt;" ",SUMIFS(수입,관,$A249,회계장부!$A:$A,"&gt;="&amp;회계보고_시작일,회계장부!$A:$A,"&lt;="&amp;회계보고_종료일),SUMIFS(수입,항목,TRIM($A249),회계장부!$A:$A,"&gt;="&amp;회계보고_시작일,회계장부!$A:$A,"&lt;="&amp;회계보고_종료일)),"")</f>
        <v/>
      </c>
      <c r="E249" s="254" t="str">
        <f t="shared" ca="1" si="12"/>
        <v/>
      </c>
      <c r="F249" s="235" t="str">
        <f ca="1">IFERROR(INDEX(회계코드!$G:$G,MATCH(ROW(F249),회계코드!$F:$F,0),1),IFERROR(INDEX(회계코드!$I:$I,MATCH(ROW(F249),회계코드!$H:$H,0),1),""))</f>
        <v/>
      </c>
      <c r="G249" s="251"/>
      <c r="H249" s="252" t="str">
        <f ca="1">IF(LEN($F249)&gt;0,IF(LEFT($F249,1)&lt;&gt;" ",SUMIFS(지출,관,$F249,회계장부!$A:$A,"&lt;"&amp;회계보고_시작일),SUMIFS(지출,항목,TRIM($F249),회계장부!$A:$A,"&lt;"&amp;회계보고_시작일)),"")</f>
        <v/>
      </c>
      <c r="I249" s="252" t="str">
        <f ca="1">IF(LEN($F249)&gt;0,IF(LEFT($F249,1)&lt;&gt;" ",SUMIFS(지출,관,$F249,회계장부!$A:$A,"&gt;="&amp;회계보고_시작일,회계장부!$A:$A,"&lt;="&amp;회계보고_종료일),SUMIFS(지출,항목,TRIM($F249),회계장부!$A:$A,"&gt;="&amp;회계보고_시작일,회계장부!$A:$A,"&lt;="&amp;회계보고_종료일)),"")</f>
        <v/>
      </c>
      <c r="J249" s="255" t="str">
        <f t="shared" ca="1" si="13"/>
        <v/>
      </c>
      <c r="O249" s="1">
        <f t="shared" ca="1" si="11"/>
        <v>0</v>
      </c>
    </row>
    <row r="250" spans="1:15" ht="17.25" thickBot="1">
      <c r="A250" s="234" t="str">
        <f ca="1">IFERROR(INDEX(회계코드!$C:$C,MATCH(ROW(A250),회계코드!$B:$B,0),1),IFERROR(INDEX(회계코드!$E:$E,MATCH(ROW(A250),회계코드!$D:$D,0),1),""))</f>
        <v/>
      </c>
      <c r="B250" s="245"/>
      <c r="C250" s="246" t="str">
        <f ca="1">IF(LEN($A250)&gt;0,IF(LEFT($A250,1)&lt;&gt;" ",SUMIFS(수입,관,$A250,회계장부!$A:$A,"&lt;"&amp;회계보고_시작일),SUMIFS(수입,항목,TRIM($A250),회계장부!$A:$A,"&lt;"&amp;회계보고_시작일)),"")</f>
        <v/>
      </c>
      <c r="D250" s="246" t="str">
        <f ca="1">IF(LEN($A250)&gt;0,IF(LEFT($A250,1)&lt;&gt;" ",SUMIFS(수입,관,$A250,회계장부!$A:$A,"&gt;="&amp;회계보고_시작일,회계장부!$A:$A,"&lt;="&amp;회계보고_종료일),SUMIFS(수입,항목,TRIM($A250),회계장부!$A:$A,"&gt;="&amp;회계보고_시작일,회계장부!$A:$A,"&lt;="&amp;회계보고_종료일)),"")</f>
        <v/>
      </c>
      <c r="E250" s="254" t="str">
        <f t="shared" ca="1" si="12"/>
        <v/>
      </c>
      <c r="F250" s="235" t="str">
        <f ca="1">IFERROR(INDEX(회계코드!$G:$G,MATCH(ROW(F250),회계코드!$F:$F,0),1),IFERROR(INDEX(회계코드!$I:$I,MATCH(ROW(F250),회계코드!$H:$H,0),1),""))</f>
        <v/>
      </c>
      <c r="G250" s="251"/>
      <c r="H250" s="252" t="str">
        <f ca="1">IF(LEN($F250)&gt;0,IF(LEFT($F250,1)&lt;&gt;" ",SUMIFS(지출,관,$F250,회계장부!$A:$A,"&lt;"&amp;회계보고_시작일),SUMIFS(지출,항목,TRIM($F250),회계장부!$A:$A,"&lt;"&amp;회계보고_시작일)),"")</f>
        <v/>
      </c>
      <c r="I250" s="252" t="str">
        <f ca="1">IF(LEN($F250)&gt;0,IF(LEFT($F250,1)&lt;&gt;" ",SUMIFS(지출,관,$F250,회계장부!$A:$A,"&gt;="&amp;회계보고_시작일,회계장부!$A:$A,"&lt;="&amp;회계보고_종료일),SUMIFS(지출,항목,TRIM($F250),회계장부!$A:$A,"&gt;="&amp;회계보고_시작일,회계장부!$A:$A,"&lt;="&amp;회계보고_종료일)),"")</f>
        <v/>
      </c>
      <c r="J250" s="255" t="str">
        <f t="shared" ca="1" si="13"/>
        <v/>
      </c>
      <c r="O250" s="1">
        <f t="shared" ca="1" si="11"/>
        <v>0</v>
      </c>
    </row>
    <row r="251" spans="1:15" ht="17.25" thickBot="1">
      <c r="A251" s="234" t="str">
        <f ca="1">IFERROR(INDEX(회계코드!$C:$C,MATCH(ROW(A251),회계코드!$B:$B,0),1),IFERROR(INDEX(회계코드!$E:$E,MATCH(ROW(A251),회계코드!$D:$D,0),1),""))</f>
        <v/>
      </c>
      <c r="B251" s="245"/>
      <c r="C251" s="246" t="str">
        <f ca="1">IF(LEN($A251)&gt;0,IF(LEFT($A251,1)&lt;&gt;" ",SUMIFS(수입,관,$A251,회계장부!$A:$A,"&lt;"&amp;회계보고_시작일),SUMIFS(수입,항목,TRIM($A251),회계장부!$A:$A,"&lt;"&amp;회계보고_시작일)),"")</f>
        <v/>
      </c>
      <c r="D251" s="246" t="str">
        <f ca="1">IF(LEN($A251)&gt;0,IF(LEFT($A251,1)&lt;&gt;" ",SUMIFS(수입,관,$A251,회계장부!$A:$A,"&gt;="&amp;회계보고_시작일,회계장부!$A:$A,"&lt;="&amp;회계보고_종료일),SUMIFS(수입,항목,TRIM($A251),회계장부!$A:$A,"&gt;="&amp;회계보고_시작일,회계장부!$A:$A,"&lt;="&amp;회계보고_종료일)),"")</f>
        <v/>
      </c>
      <c r="E251" s="254" t="str">
        <f t="shared" ca="1" si="12"/>
        <v/>
      </c>
      <c r="F251" s="235" t="str">
        <f ca="1">IFERROR(INDEX(회계코드!$G:$G,MATCH(ROW(F251),회계코드!$F:$F,0),1),IFERROR(INDEX(회계코드!$I:$I,MATCH(ROW(F251),회계코드!$H:$H,0),1),""))</f>
        <v/>
      </c>
      <c r="G251" s="251"/>
      <c r="H251" s="252" t="str">
        <f ca="1">IF(LEN($F251)&gt;0,IF(LEFT($F251,1)&lt;&gt;" ",SUMIFS(지출,관,$F251,회계장부!$A:$A,"&lt;"&amp;회계보고_시작일),SUMIFS(지출,항목,TRIM($F251),회계장부!$A:$A,"&lt;"&amp;회계보고_시작일)),"")</f>
        <v/>
      </c>
      <c r="I251" s="252" t="str">
        <f ca="1">IF(LEN($F251)&gt;0,IF(LEFT($F251,1)&lt;&gt;" ",SUMIFS(지출,관,$F251,회계장부!$A:$A,"&gt;="&amp;회계보고_시작일,회계장부!$A:$A,"&lt;="&amp;회계보고_종료일),SUMIFS(지출,항목,TRIM($F251),회계장부!$A:$A,"&gt;="&amp;회계보고_시작일,회계장부!$A:$A,"&lt;="&amp;회계보고_종료일)),"")</f>
        <v/>
      </c>
      <c r="J251" s="255" t="str">
        <f t="shared" ca="1" si="13"/>
        <v/>
      </c>
      <c r="O251" s="1">
        <f t="shared" ca="1" si="11"/>
        <v>0</v>
      </c>
    </row>
    <row r="252" spans="1:15" ht="17.25" thickBot="1">
      <c r="A252" s="234" t="str">
        <f ca="1">IFERROR(INDEX(회계코드!$C:$C,MATCH(ROW(A252),회계코드!$B:$B,0),1),IFERROR(INDEX(회계코드!$E:$E,MATCH(ROW(A252),회계코드!$D:$D,0),1),""))</f>
        <v/>
      </c>
      <c r="B252" s="245"/>
      <c r="C252" s="246" t="str">
        <f ca="1">IF(LEN($A252)&gt;0,IF(LEFT($A252,1)&lt;&gt;" ",SUMIFS(수입,관,$A252,회계장부!$A:$A,"&lt;"&amp;회계보고_시작일),SUMIFS(수입,항목,TRIM($A252),회계장부!$A:$A,"&lt;"&amp;회계보고_시작일)),"")</f>
        <v/>
      </c>
      <c r="D252" s="246" t="str">
        <f ca="1">IF(LEN($A252)&gt;0,IF(LEFT($A252,1)&lt;&gt;" ",SUMIFS(수입,관,$A252,회계장부!$A:$A,"&gt;="&amp;회계보고_시작일,회계장부!$A:$A,"&lt;="&amp;회계보고_종료일),SUMIFS(수입,항목,TRIM($A252),회계장부!$A:$A,"&gt;="&amp;회계보고_시작일,회계장부!$A:$A,"&lt;="&amp;회계보고_종료일)),"")</f>
        <v/>
      </c>
      <c r="E252" s="254" t="str">
        <f t="shared" ca="1" si="12"/>
        <v/>
      </c>
      <c r="F252" s="235" t="str">
        <f ca="1">IFERROR(INDEX(회계코드!$G:$G,MATCH(ROW(F252),회계코드!$F:$F,0),1),IFERROR(INDEX(회계코드!$I:$I,MATCH(ROW(F252),회계코드!$H:$H,0),1),""))</f>
        <v/>
      </c>
      <c r="G252" s="251"/>
      <c r="H252" s="252" t="str">
        <f ca="1">IF(LEN($F252)&gt;0,IF(LEFT($F252,1)&lt;&gt;" ",SUMIFS(지출,관,$F252,회계장부!$A:$A,"&lt;"&amp;회계보고_시작일),SUMIFS(지출,항목,TRIM($F252),회계장부!$A:$A,"&lt;"&amp;회계보고_시작일)),"")</f>
        <v/>
      </c>
      <c r="I252" s="252" t="str">
        <f ca="1">IF(LEN($F252)&gt;0,IF(LEFT($F252,1)&lt;&gt;" ",SUMIFS(지출,관,$F252,회계장부!$A:$A,"&gt;="&amp;회계보고_시작일,회계장부!$A:$A,"&lt;="&amp;회계보고_종료일),SUMIFS(지출,항목,TRIM($F252),회계장부!$A:$A,"&gt;="&amp;회계보고_시작일,회계장부!$A:$A,"&lt;="&amp;회계보고_종료일)),"")</f>
        <v/>
      </c>
      <c r="J252" s="255" t="str">
        <f t="shared" ca="1" si="13"/>
        <v/>
      </c>
      <c r="O252" s="1">
        <f t="shared" ca="1" si="11"/>
        <v>0</v>
      </c>
    </row>
    <row r="253" spans="1:15" ht="17.25" thickBot="1">
      <c r="A253" s="234" t="str">
        <f ca="1">IFERROR(INDEX(회계코드!$C:$C,MATCH(ROW(A253),회계코드!$B:$B,0),1),IFERROR(INDEX(회계코드!$E:$E,MATCH(ROW(A253),회계코드!$D:$D,0),1),""))</f>
        <v/>
      </c>
      <c r="B253" s="245"/>
      <c r="C253" s="246" t="str">
        <f ca="1">IF(LEN($A253)&gt;0,IF(LEFT($A253,1)&lt;&gt;" ",SUMIFS(수입,관,$A253,회계장부!$A:$A,"&lt;"&amp;회계보고_시작일),SUMIFS(수입,항목,TRIM($A253),회계장부!$A:$A,"&lt;"&amp;회계보고_시작일)),"")</f>
        <v/>
      </c>
      <c r="D253" s="246" t="str">
        <f ca="1">IF(LEN($A253)&gt;0,IF(LEFT($A253,1)&lt;&gt;" ",SUMIFS(수입,관,$A253,회계장부!$A:$A,"&gt;="&amp;회계보고_시작일,회계장부!$A:$A,"&lt;="&amp;회계보고_종료일),SUMIFS(수입,항목,TRIM($A253),회계장부!$A:$A,"&gt;="&amp;회계보고_시작일,회계장부!$A:$A,"&lt;="&amp;회계보고_종료일)),"")</f>
        <v/>
      </c>
      <c r="E253" s="254" t="str">
        <f t="shared" ca="1" si="12"/>
        <v/>
      </c>
      <c r="F253" s="235" t="str">
        <f ca="1">IFERROR(INDEX(회계코드!$G:$G,MATCH(ROW(F253),회계코드!$F:$F,0),1),IFERROR(INDEX(회계코드!$I:$I,MATCH(ROW(F253),회계코드!$H:$H,0),1),""))</f>
        <v/>
      </c>
      <c r="G253" s="251"/>
      <c r="H253" s="252" t="str">
        <f ca="1">IF(LEN($F253)&gt;0,IF(LEFT($F253,1)&lt;&gt;" ",SUMIFS(지출,관,$F253,회계장부!$A:$A,"&lt;"&amp;회계보고_시작일),SUMIFS(지출,항목,TRIM($F253),회계장부!$A:$A,"&lt;"&amp;회계보고_시작일)),"")</f>
        <v/>
      </c>
      <c r="I253" s="252" t="str">
        <f ca="1">IF(LEN($F253)&gt;0,IF(LEFT($F253,1)&lt;&gt;" ",SUMIFS(지출,관,$F253,회계장부!$A:$A,"&gt;="&amp;회계보고_시작일,회계장부!$A:$A,"&lt;="&amp;회계보고_종료일),SUMIFS(지출,항목,TRIM($F253),회계장부!$A:$A,"&gt;="&amp;회계보고_시작일,회계장부!$A:$A,"&lt;="&amp;회계보고_종료일)),"")</f>
        <v/>
      </c>
      <c r="J253" s="255" t="str">
        <f t="shared" ca="1" si="13"/>
        <v/>
      </c>
      <c r="O253" s="1">
        <f t="shared" ca="1" si="11"/>
        <v>0</v>
      </c>
    </row>
    <row r="254" spans="1:15" ht="17.25" thickBot="1">
      <c r="A254" s="234" t="str">
        <f ca="1">IFERROR(INDEX(회계코드!$C:$C,MATCH(ROW(A254),회계코드!$B:$B,0),1),IFERROR(INDEX(회계코드!$E:$E,MATCH(ROW(A254),회계코드!$D:$D,0),1),""))</f>
        <v/>
      </c>
      <c r="B254" s="245"/>
      <c r="C254" s="246" t="str">
        <f ca="1">IF(LEN($A254)&gt;0,IF(LEFT($A254,1)&lt;&gt;" ",SUMIFS(수입,관,$A254,회계장부!$A:$A,"&lt;"&amp;회계보고_시작일),SUMIFS(수입,항목,TRIM($A254),회계장부!$A:$A,"&lt;"&amp;회계보고_시작일)),"")</f>
        <v/>
      </c>
      <c r="D254" s="246" t="str">
        <f ca="1">IF(LEN($A254)&gt;0,IF(LEFT($A254,1)&lt;&gt;" ",SUMIFS(수입,관,$A254,회계장부!$A:$A,"&gt;="&amp;회계보고_시작일,회계장부!$A:$A,"&lt;="&amp;회계보고_종료일),SUMIFS(수입,항목,TRIM($A254),회계장부!$A:$A,"&gt;="&amp;회계보고_시작일,회계장부!$A:$A,"&lt;="&amp;회계보고_종료일)),"")</f>
        <v/>
      </c>
      <c r="E254" s="254" t="str">
        <f t="shared" ca="1" si="12"/>
        <v/>
      </c>
      <c r="F254" s="235" t="str">
        <f ca="1">IFERROR(INDEX(회계코드!$G:$G,MATCH(ROW(F254),회계코드!$F:$F,0),1),IFERROR(INDEX(회계코드!$I:$I,MATCH(ROW(F254),회계코드!$H:$H,0),1),""))</f>
        <v/>
      </c>
      <c r="G254" s="251"/>
      <c r="H254" s="252" t="str">
        <f ca="1">IF(LEN($F254)&gt;0,IF(LEFT($F254,1)&lt;&gt;" ",SUMIFS(지출,관,$F254,회계장부!$A:$A,"&lt;"&amp;회계보고_시작일),SUMIFS(지출,항목,TRIM($F254),회계장부!$A:$A,"&lt;"&amp;회계보고_시작일)),"")</f>
        <v/>
      </c>
      <c r="I254" s="252" t="str">
        <f ca="1">IF(LEN($F254)&gt;0,IF(LEFT($F254,1)&lt;&gt;" ",SUMIFS(지출,관,$F254,회계장부!$A:$A,"&gt;="&amp;회계보고_시작일,회계장부!$A:$A,"&lt;="&amp;회계보고_종료일),SUMIFS(지출,항목,TRIM($F254),회계장부!$A:$A,"&gt;="&amp;회계보고_시작일,회계장부!$A:$A,"&lt;="&amp;회계보고_종료일)),"")</f>
        <v/>
      </c>
      <c r="J254" s="255" t="str">
        <f t="shared" ca="1" si="13"/>
        <v/>
      </c>
      <c r="O254" s="1">
        <f t="shared" ca="1" si="11"/>
        <v>0</v>
      </c>
    </row>
    <row r="255" spans="1:15" ht="17.25" thickBot="1">
      <c r="A255" s="234" t="str">
        <f ca="1">IFERROR(INDEX(회계코드!$C:$C,MATCH(ROW(A255),회계코드!$B:$B,0),1),IFERROR(INDEX(회계코드!$E:$E,MATCH(ROW(A255),회계코드!$D:$D,0),1),""))</f>
        <v/>
      </c>
      <c r="B255" s="245"/>
      <c r="C255" s="246" t="str">
        <f ca="1">IF(LEN($A255)&gt;0,IF(LEFT($A255,1)&lt;&gt;" ",SUMIFS(수입,관,$A255,회계장부!$A:$A,"&lt;"&amp;회계보고_시작일),SUMIFS(수입,항목,TRIM($A255),회계장부!$A:$A,"&lt;"&amp;회계보고_시작일)),"")</f>
        <v/>
      </c>
      <c r="D255" s="246" t="str">
        <f ca="1">IF(LEN($A255)&gt;0,IF(LEFT($A255,1)&lt;&gt;" ",SUMIFS(수입,관,$A255,회계장부!$A:$A,"&gt;="&amp;회계보고_시작일,회계장부!$A:$A,"&lt;="&amp;회계보고_종료일),SUMIFS(수입,항목,TRIM($A255),회계장부!$A:$A,"&gt;="&amp;회계보고_시작일,회계장부!$A:$A,"&lt;="&amp;회계보고_종료일)),"")</f>
        <v/>
      </c>
      <c r="E255" s="254" t="str">
        <f t="shared" ca="1" si="12"/>
        <v/>
      </c>
      <c r="F255" s="235" t="str">
        <f ca="1">IFERROR(INDEX(회계코드!$G:$G,MATCH(ROW(F255),회계코드!$F:$F,0),1),IFERROR(INDEX(회계코드!$I:$I,MATCH(ROW(F255),회계코드!$H:$H,0),1),""))</f>
        <v/>
      </c>
      <c r="G255" s="251"/>
      <c r="H255" s="252" t="str">
        <f ca="1">IF(LEN($F255)&gt;0,IF(LEFT($F255,1)&lt;&gt;" ",SUMIFS(지출,관,$F255,회계장부!$A:$A,"&lt;"&amp;회계보고_시작일),SUMIFS(지출,항목,TRIM($F255),회계장부!$A:$A,"&lt;"&amp;회계보고_시작일)),"")</f>
        <v/>
      </c>
      <c r="I255" s="252" t="str">
        <f ca="1">IF(LEN($F255)&gt;0,IF(LEFT($F255,1)&lt;&gt;" ",SUMIFS(지출,관,$F255,회계장부!$A:$A,"&gt;="&amp;회계보고_시작일,회계장부!$A:$A,"&lt;="&amp;회계보고_종료일),SUMIFS(지출,항목,TRIM($F255),회계장부!$A:$A,"&gt;="&amp;회계보고_시작일,회계장부!$A:$A,"&lt;="&amp;회계보고_종료일)),"")</f>
        <v/>
      </c>
      <c r="J255" s="255" t="str">
        <f t="shared" ca="1" si="13"/>
        <v/>
      </c>
      <c r="O255" s="1">
        <f t="shared" ca="1" si="11"/>
        <v>0</v>
      </c>
    </row>
    <row r="256" spans="1:15" ht="17.25" thickBot="1">
      <c r="A256" s="234" t="str">
        <f ca="1">IFERROR(INDEX(회계코드!$C:$C,MATCH(ROW(A256),회계코드!$B:$B,0),1),IFERROR(INDEX(회계코드!$E:$E,MATCH(ROW(A256),회계코드!$D:$D,0),1),""))</f>
        <v/>
      </c>
      <c r="B256" s="245"/>
      <c r="C256" s="246" t="str">
        <f ca="1">IF(LEN($A256)&gt;0,IF(LEFT($A256,1)&lt;&gt;" ",SUMIFS(수입,관,$A256,회계장부!$A:$A,"&lt;"&amp;회계보고_시작일),SUMIFS(수입,항목,TRIM($A256),회계장부!$A:$A,"&lt;"&amp;회계보고_시작일)),"")</f>
        <v/>
      </c>
      <c r="D256" s="246" t="str">
        <f ca="1">IF(LEN($A256)&gt;0,IF(LEFT($A256,1)&lt;&gt;" ",SUMIFS(수입,관,$A256,회계장부!$A:$A,"&gt;="&amp;회계보고_시작일,회계장부!$A:$A,"&lt;="&amp;회계보고_종료일),SUMIFS(수입,항목,TRIM($A256),회계장부!$A:$A,"&gt;="&amp;회계보고_시작일,회계장부!$A:$A,"&lt;="&amp;회계보고_종료일)),"")</f>
        <v/>
      </c>
      <c r="E256" s="254" t="str">
        <f t="shared" ca="1" si="12"/>
        <v/>
      </c>
      <c r="F256" s="235" t="str">
        <f ca="1">IFERROR(INDEX(회계코드!$G:$G,MATCH(ROW(F256),회계코드!$F:$F,0),1),IFERROR(INDEX(회계코드!$I:$I,MATCH(ROW(F256),회계코드!$H:$H,0),1),""))</f>
        <v/>
      </c>
      <c r="G256" s="251"/>
      <c r="H256" s="252" t="str">
        <f ca="1">IF(LEN($F256)&gt;0,IF(LEFT($F256,1)&lt;&gt;" ",SUMIFS(지출,관,$F256,회계장부!$A:$A,"&lt;"&amp;회계보고_시작일),SUMIFS(지출,항목,TRIM($F256),회계장부!$A:$A,"&lt;"&amp;회계보고_시작일)),"")</f>
        <v/>
      </c>
      <c r="I256" s="252" t="str">
        <f ca="1">IF(LEN($F256)&gt;0,IF(LEFT($F256,1)&lt;&gt;" ",SUMIFS(지출,관,$F256,회계장부!$A:$A,"&gt;="&amp;회계보고_시작일,회계장부!$A:$A,"&lt;="&amp;회계보고_종료일),SUMIFS(지출,항목,TRIM($F256),회계장부!$A:$A,"&gt;="&amp;회계보고_시작일,회계장부!$A:$A,"&lt;="&amp;회계보고_종료일)),"")</f>
        <v/>
      </c>
      <c r="J256" s="255" t="str">
        <f t="shared" ca="1" si="13"/>
        <v/>
      </c>
      <c r="O256" s="1">
        <f t="shared" ca="1" si="11"/>
        <v>0</v>
      </c>
    </row>
    <row r="257" spans="1:15" ht="17.25" thickBot="1">
      <c r="A257" s="234" t="str">
        <f ca="1">IFERROR(INDEX(회계코드!$C:$C,MATCH(ROW(A257),회계코드!$B:$B,0),1),IFERROR(INDEX(회계코드!$E:$E,MATCH(ROW(A257),회계코드!$D:$D,0),1),""))</f>
        <v/>
      </c>
      <c r="B257" s="245"/>
      <c r="C257" s="246" t="str">
        <f ca="1">IF(LEN($A257)&gt;0,IF(LEFT($A257,1)&lt;&gt;" ",SUMIFS(수입,관,$A257,회계장부!$A:$A,"&lt;"&amp;회계보고_시작일),SUMIFS(수입,항목,TRIM($A257),회계장부!$A:$A,"&lt;"&amp;회계보고_시작일)),"")</f>
        <v/>
      </c>
      <c r="D257" s="246" t="str">
        <f ca="1">IF(LEN($A257)&gt;0,IF(LEFT($A257,1)&lt;&gt;" ",SUMIFS(수입,관,$A257,회계장부!$A:$A,"&gt;="&amp;회계보고_시작일,회계장부!$A:$A,"&lt;="&amp;회계보고_종료일),SUMIFS(수입,항목,TRIM($A257),회계장부!$A:$A,"&gt;="&amp;회계보고_시작일,회계장부!$A:$A,"&lt;="&amp;회계보고_종료일)),"")</f>
        <v/>
      </c>
      <c r="E257" s="254" t="str">
        <f t="shared" ca="1" si="12"/>
        <v/>
      </c>
      <c r="F257" s="235" t="str">
        <f ca="1">IFERROR(INDEX(회계코드!$G:$G,MATCH(ROW(F257),회계코드!$F:$F,0),1),IFERROR(INDEX(회계코드!$I:$I,MATCH(ROW(F257),회계코드!$H:$H,0),1),""))</f>
        <v/>
      </c>
      <c r="G257" s="251"/>
      <c r="H257" s="252" t="str">
        <f ca="1">IF(LEN($F257)&gt;0,IF(LEFT($F257,1)&lt;&gt;" ",SUMIFS(지출,관,$F257,회계장부!$A:$A,"&lt;"&amp;회계보고_시작일),SUMIFS(지출,항목,TRIM($F257),회계장부!$A:$A,"&lt;"&amp;회계보고_시작일)),"")</f>
        <v/>
      </c>
      <c r="I257" s="252" t="str">
        <f ca="1">IF(LEN($F257)&gt;0,IF(LEFT($F257,1)&lt;&gt;" ",SUMIFS(지출,관,$F257,회계장부!$A:$A,"&gt;="&amp;회계보고_시작일,회계장부!$A:$A,"&lt;="&amp;회계보고_종료일),SUMIFS(지출,항목,TRIM($F257),회계장부!$A:$A,"&gt;="&amp;회계보고_시작일,회계장부!$A:$A,"&lt;="&amp;회계보고_종료일)),"")</f>
        <v/>
      </c>
      <c r="J257" s="255" t="str">
        <f t="shared" ca="1" si="13"/>
        <v/>
      </c>
      <c r="O257" s="1">
        <f t="shared" ca="1" si="11"/>
        <v>0</v>
      </c>
    </row>
    <row r="258" spans="1:15" ht="17.25" thickBot="1">
      <c r="A258" s="234" t="str">
        <f ca="1">IFERROR(INDEX(회계코드!$C:$C,MATCH(ROW(A258),회계코드!$B:$B,0),1),IFERROR(INDEX(회계코드!$E:$E,MATCH(ROW(A258),회계코드!$D:$D,0),1),""))</f>
        <v/>
      </c>
      <c r="B258" s="245"/>
      <c r="C258" s="246" t="str">
        <f ca="1">IF(LEN($A258)&gt;0,IF(LEFT($A258,1)&lt;&gt;" ",SUMIFS(수입,관,$A258,회계장부!$A:$A,"&lt;"&amp;회계보고_시작일),SUMIFS(수입,항목,TRIM($A258),회계장부!$A:$A,"&lt;"&amp;회계보고_시작일)),"")</f>
        <v/>
      </c>
      <c r="D258" s="246" t="str">
        <f ca="1">IF(LEN($A258)&gt;0,IF(LEFT($A258,1)&lt;&gt;" ",SUMIFS(수입,관,$A258,회계장부!$A:$A,"&gt;="&amp;회계보고_시작일,회계장부!$A:$A,"&lt;="&amp;회계보고_종료일),SUMIFS(수입,항목,TRIM($A258),회계장부!$A:$A,"&gt;="&amp;회계보고_시작일,회계장부!$A:$A,"&lt;="&amp;회계보고_종료일)),"")</f>
        <v/>
      </c>
      <c r="E258" s="254" t="str">
        <f t="shared" ca="1" si="12"/>
        <v/>
      </c>
      <c r="F258" s="235" t="str">
        <f ca="1">IFERROR(INDEX(회계코드!$G:$G,MATCH(ROW(F258),회계코드!$F:$F,0),1),IFERROR(INDEX(회계코드!$I:$I,MATCH(ROW(F258),회계코드!$H:$H,0),1),""))</f>
        <v/>
      </c>
      <c r="G258" s="251"/>
      <c r="H258" s="252" t="str">
        <f ca="1">IF(LEN($F258)&gt;0,IF(LEFT($F258,1)&lt;&gt;" ",SUMIFS(지출,관,$F258,회계장부!$A:$A,"&lt;"&amp;회계보고_시작일),SUMIFS(지출,항목,TRIM($F258),회계장부!$A:$A,"&lt;"&amp;회계보고_시작일)),"")</f>
        <v/>
      </c>
      <c r="I258" s="252" t="str">
        <f ca="1">IF(LEN($F258)&gt;0,IF(LEFT($F258,1)&lt;&gt;" ",SUMIFS(지출,관,$F258,회계장부!$A:$A,"&gt;="&amp;회계보고_시작일,회계장부!$A:$A,"&lt;="&amp;회계보고_종료일),SUMIFS(지출,항목,TRIM($F258),회계장부!$A:$A,"&gt;="&amp;회계보고_시작일,회계장부!$A:$A,"&lt;="&amp;회계보고_종료일)),"")</f>
        <v/>
      </c>
      <c r="J258" s="255" t="str">
        <f t="shared" ca="1" si="13"/>
        <v/>
      </c>
      <c r="O258" s="1">
        <f t="shared" ref="O258:O321" ca="1" si="14">LEN($A258)+LEN($F258)</f>
        <v>0</v>
      </c>
    </row>
    <row r="259" spans="1:15" ht="17.25" thickBot="1">
      <c r="A259" s="234" t="str">
        <f ca="1">IFERROR(INDEX(회계코드!$C:$C,MATCH(ROW(A259),회계코드!$B:$B,0),1),IFERROR(INDEX(회계코드!$E:$E,MATCH(ROW(A259),회계코드!$D:$D,0),1),""))</f>
        <v/>
      </c>
      <c r="B259" s="245"/>
      <c r="C259" s="246" t="str">
        <f ca="1">IF(LEN($A259)&gt;0,IF(LEFT($A259,1)&lt;&gt;" ",SUMIFS(수입,관,$A259,회계장부!$A:$A,"&lt;"&amp;회계보고_시작일),SUMIFS(수입,항목,TRIM($A259),회계장부!$A:$A,"&lt;"&amp;회계보고_시작일)),"")</f>
        <v/>
      </c>
      <c r="D259" s="246" t="str">
        <f ca="1">IF(LEN($A259)&gt;0,IF(LEFT($A259,1)&lt;&gt;" ",SUMIFS(수입,관,$A259,회계장부!$A:$A,"&gt;="&amp;회계보고_시작일,회계장부!$A:$A,"&lt;="&amp;회계보고_종료일),SUMIFS(수입,항목,TRIM($A259),회계장부!$A:$A,"&gt;="&amp;회계보고_시작일,회계장부!$A:$A,"&lt;="&amp;회계보고_종료일)),"")</f>
        <v/>
      </c>
      <c r="E259" s="254" t="str">
        <f t="shared" ca="1" si="12"/>
        <v/>
      </c>
      <c r="F259" s="235" t="str">
        <f ca="1">IFERROR(INDEX(회계코드!$G:$G,MATCH(ROW(F259),회계코드!$F:$F,0),1),IFERROR(INDEX(회계코드!$I:$I,MATCH(ROW(F259),회계코드!$H:$H,0),1),""))</f>
        <v/>
      </c>
      <c r="G259" s="251"/>
      <c r="H259" s="252" t="str">
        <f ca="1">IF(LEN($F259)&gt;0,IF(LEFT($F259,1)&lt;&gt;" ",SUMIFS(지출,관,$F259,회계장부!$A:$A,"&lt;"&amp;회계보고_시작일),SUMIFS(지출,항목,TRIM($F259),회계장부!$A:$A,"&lt;"&amp;회계보고_시작일)),"")</f>
        <v/>
      </c>
      <c r="I259" s="252" t="str">
        <f ca="1">IF(LEN($F259)&gt;0,IF(LEFT($F259,1)&lt;&gt;" ",SUMIFS(지출,관,$F259,회계장부!$A:$A,"&gt;="&amp;회계보고_시작일,회계장부!$A:$A,"&lt;="&amp;회계보고_종료일),SUMIFS(지출,항목,TRIM($F259),회계장부!$A:$A,"&gt;="&amp;회계보고_시작일,회계장부!$A:$A,"&lt;="&amp;회계보고_종료일)),"")</f>
        <v/>
      </c>
      <c r="J259" s="255" t="str">
        <f t="shared" ca="1" si="13"/>
        <v/>
      </c>
      <c r="O259" s="1">
        <f t="shared" ca="1" si="14"/>
        <v>0</v>
      </c>
    </row>
    <row r="260" spans="1:15" ht="17.25" thickBot="1">
      <c r="A260" s="234" t="str">
        <f ca="1">IFERROR(INDEX(회계코드!$C:$C,MATCH(ROW(A260),회계코드!$B:$B,0),1),IFERROR(INDEX(회계코드!$E:$E,MATCH(ROW(A260),회계코드!$D:$D,0),1),""))</f>
        <v/>
      </c>
      <c r="B260" s="245"/>
      <c r="C260" s="246" t="str">
        <f ca="1">IF(LEN($A260)&gt;0,IF(LEFT($A260,1)&lt;&gt;" ",SUMIFS(수입,관,$A260,회계장부!$A:$A,"&lt;"&amp;회계보고_시작일),SUMIFS(수입,항목,TRIM($A260),회계장부!$A:$A,"&lt;"&amp;회계보고_시작일)),"")</f>
        <v/>
      </c>
      <c r="D260" s="246" t="str">
        <f ca="1">IF(LEN($A260)&gt;0,IF(LEFT($A260,1)&lt;&gt;" ",SUMIFS(수입,관,$A260,회계장부!$A:$A,"&gt;="&amp;회계보고_시작일,회계장부!$A:$A,"&lt;="&amp;회계보고_종료일),SUMIFS(수입,항목,TRIM($A260),회계장부!$A:$A,"&gt;="&amp;회계보고_시작일,회계장부!$A:$A,"&lt;="&amp;회계보고_종료일)),"")</f>
        <v/>
      </c>
      <c r="E260" s="254" t="str">
        <f t="shared" ca="1" si="12"/>
        <v/>
      </c>
      <c r="F260" s="235" t="str">
        <f ca="1">IFERROR(INDEX(회계코드!$G:$G,MATCH(ROW(F260),회계코드!$F:$F,0),1),IFERROR(INDEX(회계코드!$I:$I,MATCH(ROW(F260),회계코드!$H:$H,0),1),""))</f>
        <v/>
      </c>
      <c r="G260" s="251"/>
      <c r="H260" s="252" t="str">
        <f ca="1">IF(LEN($F260)&gt;0,IF(LEFT($F260,1)&lt;&gt;" ",SUMIFS(지출,관,$F260,회계장부!$A:$A,"&lt;"&amp;회계보고_시작일),SUMIFS(지출,항목,TRIM($F260),회계장부!$A:$A,"&lt;"&amp;회계보고_시작일)),"")</f>
        <v/>
      </c>
      <c r="I260" s="252" t="str">
        <f ca="1">IF(LEN($F260)&gt;0,IF(LEFT($F260,1)&lt;&gt;" ",SUMIFS(지출,관,$F260,회계장부!$A:$A,"&gt;="&amp;회계보고_시작일,회계장부!$A:$A,"&lt;="&amp;회계보고_종료일),SUMIFS(지출,항목,TRIM($F260),회계장부!$A:$A,"&gt;="&amp;회계보고_시작일,회계장부!$A:$A,"&lt;="&amp;회계보고_종료일)),"")</f>
        <v/>
      </c>
      <c r="J260" s="255" t="str">
        <f t="shared" ca="1" si="13"/>
        <v/>
      </c>
      <c r="O260" s="1">
        <f t="shared" ca="1" si="14"/>
        <v>0</v>
      </c>
    </row>
    <row r="261" spans="1:15" ht="17.25" thickBot="1">
      <c r="A261" s="234" t="str">
        <f ca="1">IFERROR(INDEX(회계코드!$C:$C,MATCH(ROW(A261),회계코드!$B:$B,0),1),IFERROR(INDEX(회계코드!$E:$E,MATCH(ROW(A261),회계코드!$D:$D,0),1),""))</f>
        <v/>
      </c>
      <c r="B261" s="245"/>
      <c r="C261" s="246" t="str">
        <f ca="1">IF(LEN($A261)&gt;0,IF(LEFT($A261,1)&lt;&gt;" ",SUMIFS(수입,관,$A261,회계장부!$A:$A,"&lt;"&amp;회계보고_시작일),SUMIFS(수입,항목,TRIM($A261),회계장부!$A:$A,"&lt;"&amp;회계보고_시작일)),"")</f>
        <v/>
      </c>
      <c r="D261" s="246" t="str">
        <f ca="1">IF(LEN($A261)&gt;0,IF(LEFT($A261,1)&lt;&gt;" ",SUMIFS(수입,관,$A261,회계장부!$A:$A,"&gt;="&amp;회계보고_시작일,회계장부!$A:$A,"&lt;="&amp;회계보고_종료일),SUMIFS(수입,항목,TRIM($A261),회계장부!$A:$A,"&gt;="&amp;회계보고_시작일,회계장부!$A:$A,"&lt;="&amp;회계보고_종료일)),"")</f>
        <v/>
      </c>
      <c r="E261" s="254" t="str">
        <f t="shared" ca="1" si="12"/>
        <v/>
      </c>
      <c r="F261" s="235" t="str">
        <f ca="1">IFERROR(INDEX(회계코드!$G:$G,MATCH(ROW(F261),회계코드!$F:$F,0),1),IFERROR(INDEX(회계코드!$I:$I,MATCH(ROW(F261),회계코드!$H:$H,0),1),""))</f>
        <v/>
      </c>
      <c r="G261" s="251"/>
      <c r="H261" s="252" t="str">
        <f ca="1">IF(LEN($F261)&gt;0,IF(LEFT($F261,1)&lt;&gt;" ",SUMIFS(지출,관,$F261,회계장부!$A:$A,"&lt;"&amp;회계보고_시작일),SUMIFS(지출,항목,TRIM($F261),회계장부!$A:$A,"&lt;"&amp;회계보고_시작일)),"")</f>
        <v/>
      </c>
      <c r="I261" s="252" t="str">
        <f ca="1">IF(LEN($F261)&gt;0,IF(LEFT($F261,1)&lt;&gt;" ",SUMIFS(지출,관,$F261,회계장부!$A:$A,"&gt;="&amp;회계보고_시작일,회계장부!$A:$A,"&lt;="&amp;회계보고_종료일),SUMIFS(지출,항목,TRIM($F261),회계장부!$A:$A,"&gt;="&amp;회계보고_시작일,회계장부!$A:$A,"&lt;="&amp;회계보고_종료일)),"")</f>
        <v/>
      </c>
      <c r="J261" s="255" t="str">
        <f t="shared" ca="1" si="13"/>
        <v/>
      </c>
      <c r="O261" s="1">
        <f t="shared" ca="1" si="14"/>
        <v>0</v>
      </c>
    </row>
    <row r="262" spans="1:15" ht="17.25" thickBot="1">
      <c r="A262" s="234" t="str">
        <f ca="1">IFERROR(INDEX(회계코드!$C:$C,MATCH(ROW(A262),회계코드!$B:$B,0),1),IFERROR(INDEX(회계코드!$E:$E,MATCH(ROW(A262),회계코드!$D:$D,0),1),""))</f>
        <v/>
      </c>
      <c r="B262" s="245"/>
      <c r="C262" s="246" t="str">
        <f ca="1">IF(LEN($A262)&gt;0,IF(LEFT($A262,1)&lt;&gt;" ",SUMIFS(수입,관,$A262,회계장부!$A:$A,"&lt;"&amp;회계보고_시작일),SUMIFS(수입,항목,TRIM($A262),회계장부!$A:$A,"&lt;"&amp;회계보고_시작일)),"")</f>
        <v/>
      </c>
      <c r="D262" s="246" t="str">
        <f ca="1">IF(LEN($A262)&gt;0,IF(LEFT($A262,1)&lt;&gt;" ",SUMIFS(수입,관,$A262,회계장부!$A:$A,"&gt;="&amp;회계보고_시작일,회계장부!$A:$A,"&lt;="&amp;회계보고_종료일),SUMIFS(수입,항목,TRIM($A262),회계장부!$A:$A,"&gt;="&amp;회계보고_시작일,회계장부!$A:$A,"&lt;="&amp;회계보고_종료일)),"")</f>
        <v/>
      </c>
      <c r="E262" s="254" t="str">
        <f t="shared" ca="1" si="12"/>
        <v/>
      </c>
      <c r="F262" s="235" t="str">
        <f ca="1">IFERROR(INDEX(회계코드!$G:$G,MATCH(ROW(F262),회계코드!$F:$F,0),1),IFERROR(INDEX(회계코드!$I:$I,MATCH(ROW(F262),회계코드!$H:$H,0),1),""))</f>
        <v/>
      </c>
      <c r="G262" s="251"/>
      <c r="H262" s="252" t="str">
        <f ca="1">IF(LEN($F262)&gt;0,IF(LEFT($F262,1)&lt;&gt;" ",SUMIFS(지출,관,$F262,회계장부!$A:$A,"&lt;"&amp;회계보고_시작일),SUMIFS(지출,항목,TRIM($F262),회계장부!$A:$A,"&lt;"&amp;회계보고_시작일)),"")</f>
        <v/>
      </c>
      <c r="I262" s="252" t="str">
        <f ca="1">IF(LEN($F262)&gt;0,IF(LEFT($F262,1)&lt;&gt;" ",SUMIFS(지출,관,$F262,회계장부!$A:$A,"&gt;="&amp;회계보고_시작일,회계장부!$A:$A,"&lt;="&amp;회계보고_종료일),SUMIFS(지출,항목,TRIM($F262),회계장부!$A:$A,"&gt;="&amp;회계보고_시작일,회계장부!$A:$A,"&lt;="&amp;회계보고_종료일)),"")</f>
        <v/>
      </c>
      <c r="J262" s="255" t="str">
        <f t="shared" ca="1" si="13"/>
        <v/>
      </c>
      <c r="O262" s="1">
        <f t="shared" ca="1" si="14"/>
        <v>0</v>
      </c>
    </row>
    <row r="263" spans="1:15" ht="17.25" thickBot="1">
      <c r="A263" s="234" t="str">
        <f ca="1">IFERROR(INDEX(회계코드!$C:$C,MATCH(ROW(A263),회계코드!$B:$B,0),1),IFERROR(INDEX(회계코드!$E:$E,MATCH(ROW(A263),회계코드!$D:$D,0),1),""))</f>
        <v/>
      </c>
      <c r="B263" s="245"/>
      <c r="C263" s="246" t="str">
        <f ca="1">IF(LEN($A263)&gt;0,IF(LEFT($A263,1)&lt;&gt;" ",SUMIFS(수입,관,$A263,회계장부!$A:$A,"&lt;"&amp;회계보고_시작일),SUMIFS(수입,항목,TRIM($A263),회계장부!$A:$A,"&lt;"&amp;회계보고_시작일)),"")</f>
        <v/>
      </c>
      <c r="D263" s="246" t="str">
        <f ca="1">IF(LEN($A263)&gt;0,IF(LEFT($A263,1)&lt;&gt;" ",SUMIFS(수입,관,$A263,회계장부!$A:$A,"&gt;="&amp;회계보고_시작일,회계장부!$A:$A,"&lt;="&amp;회계보고_종료일),SUMIFS(수입,항목,TRIM($A263),회계장부!$A:$A,"&gt;="&amp;회계보고_시작일,회계장부!$A:$A,"&lt;="&amp;회계보고_종료일)),"")</f>
        <v/>
      </c>
      <c r="E263" s="254" t="str">
        <f t="shared" ca="1" si="12"/>
        <v/>
      </c>
      <c r="F263" s="235" t="str">
        <f ca="1">IFERROR(INDEX(회계코드!$G:$G,MATCH(ROW(F263),회계코드!$F:$F,0),1),IFERROR(INDEX(회계코드!$I:$I,MATCH(ROW(F263),회계코드!$H:$H,0),1),""))</f>
        <v/>
      </c>
      <c r="G263" s="251"/>
      <c r="H263" s="252" t="str">
        <f ca="1">IF(LEN($F263)&gt;0,IF(LEFT($F263,1)&lt;&gt;" ",SUMIFS(지출,관,$F263,회계장부!$A:$A,"&lt;"&amp;회계보고_시작일),SUMIFS(지출,항목,TRIM($F263),회계장부!$A:$A,"&lt;"&amp;회계보고_시작일)),"")</f>
        <v/>
      </c>
      <c r="I263" s="252" t="str">
        <f ca="1">IF(LEN($F263)&gt;0,IF(LEFT($F263,1)&lt;&gt;" ",SUMIFS(지출,관,$F263,회계장부!$A:$A,"&gt;="&amp;회계보고_시작일,회계장부!$A:$A,"&lt;="&amp;회계보고_종료일),SUMIFS(지출,항목,TRIM($F263),회계장부!$A:$A,"&gt;="&amp;회계보고_시작일,회계장부!$A:$A,"&lt;="&amp;회계보고_종료일)),"")</f>
        <v/>
      </c>
      <c r="J263" s="255" t="str">
        <f t="shared" ca="1" si="13"/>
        <v/>
      </c>
      <c r="O263" s="1">
        <f t="shared" ca="1" si="14"/>
        <v>0</v>
      </c>
    </row>
    <row r="264" spans="1:15" ht="17.25" thickBot="1">
      <c r="A264" s="234" t="str">
        <f ca="1">IFERROR(INDEX(회계코드!$C:$C,MATCH(ROW(A264),회계코드!$B:$B,0),1),IFERROR(INDEX(회계코드!$E:$E,MATCH(ROW(A264),회계코드!$D:$D,0),1),""))</f>
        <v/>
      </c>
      <c r="B264" s="245"/>
      <c r="C264" s="246" t="str">
        <f ca="1">IF(LEN($A264)&gt;0,IF(LEFT($A264,1)&lt;&gt;" ",SUMIFS(수입,관,$A264,회계장부!$A:$A,"&lt;"&amp;회계보고_시작일),SUMIFS(수입,항목,TRIM($A264),회계장부!$A:$A,"&lt;"&amp;회계보고_시작일)),"")</f>
        <v/>
      </c>
      <c r="D264" s="246" t="str">
        <f ca="1">IF(LEN($A264)&gt;0,IF(LEFT($A264,1)&lt;&gt;" ",SUMIFS(수입,관,$A264,회계장부!$A:$A,"&gt;="&amp;회계보고_시작일,회계장부!$A:$A,"&lt;="&amp;회계보고_종료일),SUMIFS(수입,항목,TRIM($A264),회계장부!$A:$A,"&gt;="&amp;회계보고_시작일,회계장부!$A:$A,"&lt;="&amp;회계보고_종료일)),"")</f>
        <v/>
      </c>
      <c r="E264" s="254" t="str">
        <f t="shared" ca="1" si="12"/>
        <v/>
      </c>
      <c r="F264" s="235" t="str">
        <f ca="1">IFERROR(INDEX(회계코드!$G:$G,MATCH(ROW(F264),회계코드!$F:$F,0),1),IFERROR(INDEX(회계코드!$I:$I,MATCH(ROW(F264),회계코드!$H:$H,0),1),""))</f>
        <v/>
      </c>
      <c r="G264" s="251"/>
      <c r="H264" s="252" t="str">
        <f ca="1">IF(LEN($F264)&gt;0,IF(LEFT($F264,1)&lt;&gt;" ",SUMIFS(지출,관,$F264,회계장부!$A:$A,"&lt;"&amp;회계보고_시작일),SUMIFS(지출,항목,TRIM($F264),회계장부!$A:$A,"&lt;"&amp;회계보고_시작일)),"")</f>
        <v/>
      </c>
      <c r="I264" s="252" t="str">
        <f ca="1">IF(LEN($F264)&gt;0,IF(LEFT($F264,1)&lt;&gt;" ",SUMIFS(지출,관,$F264,회계장부!$A:$A,"&gt;="&amp;회계보고_시작일,회계장부!$A:$A,"&lt;="&amp;회계보고_종료일),SUMIFS(지출,항목,TRIM($F264),회계장부!$A:$A,"&gt;="&amp;회계보고_시작일,회계장부!$A:$A,"&lt;="&amp;회계보고_종료일)),"")</f>
        <v/>
      </c>
      <c r="J264" s="255" t="str">
        <f t="shared" ca="1" si="13"/>
        <v/>
      </c>
      <c r="O264" s="1">
        <f t="shared" ca="1" si="14"/>
        <v>0</v>
      </c>
    </row>
    <row r="265" spans="1:15" ht="17.25" thickBot="1">
      <c r="A265" s="234" t="str">
        <f ca="1">IFERROR(INDEX(회계코드!$C:$C,MATCH(ROW(A265),회계코드!$B:$B,0),1),IFERROR(INDEX(회계코드!$E:$E,MATCH(ROW(A265),회계코드!$D:$D,0),1),""))</f>
        <v/>
      </c>
      <c r="B265" s="245"/>
      <c r="C265" s="246" t="str">
        <f ca="1">IF(LEN($A265)&gt;0,IF(LEFT($A265,1)&lt;&gt;" ",SUMIFS(수입,관,$A265,회계장부!$A:$A,"&lt;"&amp;회계보고_시작일),SUMIFS(수입,항목,TRIM($A265),회계장부!$A:$A,"&lt;"&amp;회계보고_시작일)),"")</f>
        <v/>
      </c>
      <c r="D265" s="246" t="str">
        <f ca="1">IF(LEN($A265)&gt;0,IF(LEFT($A265,1)&lt;&gt;" ",SUMIFS(수입,관,$A265,회계장부!$A:$A,"&gt;="&amp;회계보고_시작일,회계장부!$A:$A,"&lt;="&amp;회계보고_종료일),SUMIFS(수입,항목,TRIM($A265),회계장부!$A:$A,"&gt;="&amp;회계보고_시작일,회계장부!$A:$A,"&lt;="&amp;회계보고_종료일)),"")</f>
        <v/>
      </c>
      <c r="E265" s="254" t="str">
        <f t="shared" ref="E265:E322" ca="1" si="15">IF(LEN($A265)&gt;0,B265-SUM(C265:D265),"")</f>
        <v/>
      </c>
      <c r="F265" s="235" t="str">
        <f ca="1">IFERROR(INDEX(회계코드!$G:$G,MATCH(ROW(F265),회계코드!$F:$F,0),1),IFERROR(INDEX(회계코드!$I:$I,MATCH(ROW(F265),회계코드!$H:$H,0),1),""))</f>
        <v/>
      </c>
      <c r="G265" s="251"/>
      <c r="H265" s="252" t="str">
        <f ca="1">IF(LEN($F265)&gt;0,IF(LEFT($F265,1)&lt;&gt;" ",SUMIFS(지출,관,$F265,회계장부!$A:$A,"&lt;"&amp;회계보고_시작일),SUMIFS(지출,항목,TRIM($F265),회계장부!$A:$A,"&lt;"&amp;회계보고_시작일)),"")</f>
        <v/>
      </c>
      <c r="I265" s="252" t="str">
        <f ca="1">IF(LEN($F265)&gt;0,IF(LEFT($F265,1)&lt;&gt;" ",SUMIFS(지출,관,$F265,회계장부!$A:$A,"&gt;="&amp;회계보고_시작일,회계장부!$A:$A,"&lt;="&amp;회계보고_종료일),SUMIFS(지출,항목,TRIM($F265),회계장부!$A:$A,"&gt;="&amp;회계보고_시작일,회계장부!$A:$A,"&lt;="&amp;회계보고_종료일)),"")</f>
        <v/>
      </c>
      <c r="J265" s="255" t="str">
        <f t="shared" ca="1" si="13"/>
        <v/>
      </c>
      <c r="O265" s="1">
        <f t="shared" ca="1" si="14"/>
        <v>0</v>
      </c>
    </row>
    <row r="266" spans="1:15" ht="17.25" thickBot="1">
      <c r="A266" s="234" t="str">
        <f ca="1">IFERROR(INDEX(회계코드!$C:$C,MATCH(ROW(A266),회계코드!$B:$B,0),1),IFERROR(INDEX(회계코드!$E:$E,MATCH(ROW(A266),회계코드!$D:$D,0),1),""))</f>
        <v/>
      </c>
      <c r="B266" s="245"/>
      <c r="C266" s="246" t="str">
        <f ca="1">IF(LEN($A266)&gt;0,IF(LEFT($A266,1)&lt;&gt;" ",SUMIFS(수입,관,$A266,회계장부!$A:$A,"&lt;"&amp;회계보고_시작일),SUMIFS(수입,항목,TRIM($A266),회계장부!$A:$A,"&lt;"&amp;회계보고_시작일)),"")</f>
        <v/>
      </c>
      <c r="D266" s="246" t="str">
        <f ca="1">IF(LEN($A266)&gt;0,IF(LEFT($A266,1)&lt;&gt;" ",SUMIFS(수입,관,$A266,회계장부!$A:$A,"&gt;="&amp;회계보고_시작일,회계장부!$A:$A,"&lt;="&amp;회계보고_종료일),SUMIFS(수입,항목,TRIM($A266),회계장부!$A:$A,"&gt;="&amp;회계보고_시작일,회계장부!$A:$A,"&lt;="&amp;회계보고_종료일)),"")</f>
        <v/>
      </c>
      <c r="E266" s="254" t="str">
        <f t="shared" ca="1" si="15"/>
        <v/>
      </c>
      <c r="F266" s="235" t="str">
        <f ca="1">IFERROR(INDEX(회계코드!$G:$G,MATCH(ROW(F266),회계코드!$F:$F,0),1),IFERROR(INDEX(회계코드!$I:$I,MATCH(ROW(F266),회계코드!$H:$H,0),1),""))</f>
        <v/>
      </c>
      <c r="G266" s="251"/>
      <c r="H266" s="252" t="str">
        <f ca="1">IF(LEN($F266)&gt;0,IF(LEFT($F266,1)&lt;&gt;" ",SUMIFS(지출,관,$F266,회계장부!$A:$A,"&lt;"&amp;회계보고_시작일),SUMIFS(지출,항목,TRIM($F266),회계장부!$A:$A,"&lt;"&amp;회계보고_시작일)),"")</f>
        <v/>
      </c>
      <c r="I266" s="252" t="str">
        <f ca="1">IF(LEN($F266)&gt;0,IF(LEFT($F266,1)&lt;&gt;" ",SUMIFS(지출,관,$F266,회계장부!$A:$A,"&gt;="&amp;회계보고_시작일,회계장부!$A:$A,"&lt;="&amp;회계보고_종료일),SUMIFS(지출,항목,TRIM($F266),회계장부!$A:$A,"&gt;="&amp;회계보고_시작일,회계장부!$A:$A,"&lt;="&amp;회계보고_종료일)),"")</f>
        <v/>
      </c>
      <c r="J266" s="255" t="str">
        <f t="shared" ca="1" si="13"/>
        <v/>
      </c>
      <c r="O266" s="1">
        <f t="shared" ca="1" si="14"/>
        <v>0</v>
      </c>
    </row>
    <row r="267" spans="1:15" ht="17.25" thickBot="1">
      <c r="A267" s="234" t="str">
        <f ca="1">IFERROR(INDEX(회계코드!$C:$C,MATCH(ROW(A267),회계코드!$B:$B,0),1),IFERROR(INDEX(회계코드!$E:$E,MATCH(ROW(A267),회계코드!$D:$D,0),1),""))</f>
        <v/>
      </c>
      <c r="B267" s="245"/>
      <c r="C267" s="246" t="str">
        <f ca="1">IF(LEN($A267)&gt;0,IF(LEFT($A267,1)&lt;&gt;" ",SUMIFS(수입,관,$A267,회계장부!$A:$A,"&lt;"&amp;회계보고_시작일),SUMIFS(수입,항목,TRIM($A267),회계장부!$A:$A,"&lt;"&amp;회계보고_시작일)),"")</f>
        <v/>
      </c>
      <c r="D267" s="246" t="str">
        <f ca="1">IF(LEN($A267)&gt;0,IF(LEFT($A267,1)&lt;&gt;" ",SUMIFS(수입,관,$A267,회계장부!$A:$A,"&gt;="&amp;회계보고_시작일,회계장부!$A:$A,"&lt;="&amp;회계보고_종료일),SUMIFS(수입,항목,TRIM($A267),회계장부!$A:$A,"&gt;="&amp;회계보고_시작일,회계장부!$A:$A,"&lt;="&amp;회계보고_종료일)),"")</f>
        <v/>
      </c>
      <c r="E267" s="254" t="str">
        <f t="shared" ca="1" si="15"/>
        <v/>
      </c>
      <c r="F267" s="235" t="str">
        <f ca="1">IFERROR(INDEX(회계코드!$G:$G,MATCH(ROW(F267),회계코드!$F:$F,0),1),IFERROR(INDEX(회계코드!$I:$I,MATCH(ROW(F267),회계코드!$H:$H,0),1),""))</f>
        <v/>
      </c>
      <c r="G267" s="251"/>
      <c r="H267" s="252" t="str">
        <f ca="1">IF(LEN($F267)&gt;0,IF(LEFT($F267,1)&lt;&gt;" ",SUMIFS(지출,관,$F267,회계장부!$A:$A,"&lt;"&amp;회계보고_시작일),SUMIFS(지출,항목,TRIM($F267),회계장부!$A:$A,"&lt;"&amp;회계보고_시작일)),"")</f>
        <v/>
      </c>
      <c r="I267" s="252" t="str">
        <f ca="1">IF(LEN($F267)&gt;0,IF(LEFT($F267,1)&lt;&gt;" ",SUMIFS(지출,관,$F267,회계장부!$A:$A,"&gt;="&amp;회계보고_시작일,회계장부!$A:$A,"&lt;="&amp;회계보고_종료일),SUMIFS(지출,항목,TRIM($F267),회계장부!$A:$A,"&gt;="&amp;회계보고_시작일,회계장부!$A:$A,"&lt;="&amp;회계보고_종료일)),"")</f>
        <v/>
      </c>
      <c r="J267" s="255" t="str">
        <f t="shared" ca="1" si="13"/>
        <v/>
      </c>
      <c r="O267" s="1">
        <f t="shared" ca="1" si="14"/>
        <v>0</v>
      </c>
    </row>
    <row r="268" spans="1:15" ht="17.25" thickBot="1">
      <c r="A268" s="234" t="str">
        <f ca="1">IFERROR(INDEX(회계코드!$C:$C,MATCH(ROW(A268),회계코드!$B:$B,0),1),IFERROR(INDEX(회계코드!$E:$E,MATCH(ROW(A268),회계코드!$D:$D,0),1),""))</f>
        <v/>
      </c>
      <c r="B268" s="245"/>
      <c r="C268" s="246" t="str">
        <f ca="1">IF(LEN($A268)&gt;0,IF(LEFT($A268,1)&lt;&gt;" ",SUMIFS(수입,관,$A268,회계장부!$A:$A,"&lt;"&amp;회계보고_시작일),SUMIFS(수입,항목,TRIM($A268),회계장부!$A:$A,"&lt;"&amp;회계보고_시작일)),"")</f>
        <v/>
      </c>
      <c r="D268" s="246" t="str">
        <f ca="1">IF(LEN($A268)&gt;0,IF(LEFT($A268,1)&lt;&gt;" ",SUMIFS(수입,관,$A268,회계장부!$A:$A,"&gt;="&amp;회계보고_시작일,회계장부!$A:$A,"&lt;="&amp;회계보고_종료일),SUMIFS(수입,항목,TRIM($A268),회계장부!$A:$A,"&gt;="&amp;회계보고_시작일,회계장부!$A:$A,"&lt;="&amp;회계보고_종료일)),"")</f>
        <v/>
      </c>
      <c r="E268" s="254" t="str">
        <f t="shared" ca="1" si="15"/>
        <v/>
      </c>
      <c r="F268" s="235" t="str">
        <f ca="1">IFERROR(INDEX(회계코드!$G:$G,MATCH(ROW(F268),회계코드!$F:$F,0),1),IFERROR(INDEX(회계코드!$I:$I,MATCH(ROW(F268),회계코드!$H:$H,0),1),""))</f>
        <v/>
      </c>
      <c r="G268" s="251"/>
      <c r="H268" s="252" t="str">
        <f ca="1">IF(LEN($F268)&gt;0,IF(LEFT($F268,1)&lt;&gt;" ",SUMIFS(지출,관,$F268,회계장부!$A:$A,"&lt;"&amp;회계보고_시작일),SUMIFS(지출,항목,TRIM($F268),회계장부!$A:$A,"&lt;"&amp;회계보고_시작일)),"")</f>
        <v/>
      </c>
      <c r="I268" s="252" t="str">
        <f ca="1">IF(LEN($F268)&gt;0,IF(LEFT($F268,1)&lt;&gt;" ",SUMIFS(지출,관,$F268,회계장부!$A:$A,"&gt;="&amp;회계보고_시작일,회계장부!$A:$A,"&lt;="&amp;회계보고_종료일),SUMIFS(지출,항목,TRIM($F268),회계장부!$A:$A,"&gt;="&amp;회계보고_시작일,회계장부!$A:$A,"&lt;="&amp;회계보고_종료일)),"")</f>
        <v/>
      </c>
      <c r="J268" s="255" t="str">
        <f t="shared" ref="J268:J322" ca="1" si="16">IF(LEN($F268)&gt;0,G268-SUM(H268:I268),"")</f>
        <v/>
      </c>
      <c r="O268" s="1">
        <f t="shared" ca="1" si="14"/>
        <v>0</v>
      </c>
    </row>
    <row r="269" spans="1:15" ht="17.25" thickBot="1">
      <c r="A269" s="234" t="str">
        <f ca="1">IFERROR(INDEX(회계코드!$C:$C,MATCH(ROW(A269),회계코드!$B:$B,0),1),IFERROR(INDEX(회계코드!$E:$E,MATCH(ROW(A269),회계코드!$D:$D,0),1),""))</f>
        <v/>
      </c>
      <c r="B269" s="245"/>
      <c r="C269" s="246" t="str">
        <f ca="1">IF(LEN($A269)&gt;0,IF(LEFT($A269,1)&lt;&gt;" ",SUMIFS(수입,관,$A269,회계장부!$A:$A,"&lt;"&amp;회계보고_시작일),SUMIFS(수입,항목,TRIM($A269),회계장부!$A:$A,"&lt;"&amp;회계보고_시작일)),"")</f>
        <v/>
      </c>
      <c r="D269" s="246" t="str">
        <f ca="1">IF(LEN($A269)&gt;0,IF(LEFT($A269,1)&lt;&gt;" ",SUMIFS(수입,관,$A269,회계장부!$A:$A,"&gt;="&amp;회계보고_시작일,회계장부!$A:$A,"&lt;="&amp;회계보고_종료일),SUMIFS(수입,항목,TRIM($A269),회계장부!$A:$A,"&gt;="&amp;회계보고_시작일,회계장부!$A:$A,"&lt;="&amp;회계보고_종료일)),"")</f>
        <v/>
      </c>
      <c r="E269" s="254" t="str">
        <f t="shared" ca="1" si="15"/>
        <v/>
      </c>
      <c r="F269" s="235" t="str">
        <f ca="1">IFERROR(INDEX(회계코드!$G:$G,MATCH(ROW(F269),회계코드!$F:$F,0),1),IFERROR(INDEX(회계코드!$I:$I,MATCH(ROW(F269),회계코드!$H:$H,0),1),""))</f>
        <v/>
      </c>
      <c r="G269" s="251"/>
      <c r="H269" s="252" t="str">
        <f ca="1">IF(LEN($F269)&gt;0,IF(LEFT($F269,1)&lt;&gt;" ",SUMIFS(지출,관,$F269,회계장부!$A:$A,"&lt;"&amp;회계보고_시작일),SUMIFS(지출,항목,TRIM($F269),회계장부!$A:$A,"&lt;"&amp;회계보고_시작일)),"")</f>
        <v/>
      </c>
      <c r="I269" s="252" t="str">
        <f ca="1">IF(LEN($F269)&gt;0,IF(LEFT($F269,1)&lt;&gt;" ",SUMIFS(지출,관,$F269,회계장부!$A:$A,"&gt;="&amp;회계보고_시작일,회계장부!$A:$A,"&lt;="&amp;회계보고_종료일),SUMIFS(지출,항목,TRIM($F269),회계장부!$A:$A,"&gt;="&amp;회계보고_시작일,회계장부!$A:$A,"&lt;="&amp;회계보고_종료일)),"")</f>
        <v/>
      </c>
      <c r="J269" s="255" t="str">
        <f t="shared" ca="1" si="16"/>
        <v/>
      </c>
      <c r="O269" s="1">
        <f t="shared" ca="1" si="14"/>
        <v>0</v>
      </c>
    </row>
    <row r="270" spans="1:15" ht="17.25" thickBot="1">
      <c r="A270" s="234" t="str">
        <f ca="1">IFERROR(INDEX(회계코드!$C:$C,MATCH(ROW(A270),회계코드!$B:$B,0),1),IFERROR(INDEX(회계코드!$E:$E,MATCH(ROW(A270),회계코드!$D:$D,0),1),""))</f>
        <v/>
      </c>
      <c r="B270" s="245"/>
      <c r="C270" s="246" t="str">
        <f ca="1">IF(LEN($A270)&gt;0,IF(LEFT($A270,1)&lt;&gt;" ",SUMIFS(수입,관,$A270,회계장부!$A:$A,"&lt;"&amp;회계보고_시작일),SUMIFS(수입,항목,TRIM($A270),회계장부!$A:$A,"&lt;"&amp;회계보고_시작일)),"")</f>
        <v/>
      </c>
      <c r="D270" s="246" t="str">
        <f ca="1">IF(LEN($A270)&gt;0,IF(LEFT($A270,1)&lt;&gt;" ",SUMIFS(수입,관,$A270,회계장부!$A:$A,"&gt;="&amp;회계보고_시작일,회계장부!$A:$A,"&lt;="&amp;회계보고_종료일),SUMIFS(수입,항목,TRIM($A270),회계장부!$A:$A,"&gt;="&amp;회계보고_시작일,회계장부!$A:$A,"&lt;="&amp;회계보고_종료일)),"")</f>
        <v/>
      </c>
      <c r="E270" s="254" t="str">
        <f t="shared" ca="1" si="15"/>
        <v/>
      </c>
      <c r="F270" s="235" t="str">
        <f ca="1">IFERROR(INDEX(회계코드!$G:$G,MATCH(ROW(F270),회계코드!$F:$F,0),1),IFERROR(INDEX(회계코드!$I:$I,MATCH(ROW(F270),회계코드!$H:$H,0),1),""))</f>
        <v/>
      </c>
      <c r="G270" s="251"/>
      <c r="H270" s="252" t="str">
        <f ca="1">IF(LEN($F270)&gt;0,IF(LEFT($F270,1)&lt;&gt;" ",SUMIFS(지출,관,$F270,회계장부!$A:$A,"&lt;"&amp;회계보고_시작일),SUMIFS(지출,항목,TRIM($F270),회계장부!$A:$A,"&lt;"&amp;회계보고_시작일)),"")</f>
        <v/>
      </c>
      <c r="I270" s="252" t="str">
        <f ca="1">IF(LEN($F270)&gt;0,IF(LEFT($F270,1)&lt;&gt;" ",SUMIFS(지출,관,$F270,회계장부!$A:$A,"&gt;="&amp;회계보고_시작일,회계장부!$A:$A,"&lt;="&amp;회계보고_종료일),SUMIFS(지출,항목,TRIM($F270),회계장부!$A:$A,"&gt;="&amp;회계보고_시작일,회계장부!$A:$A,"&lt;="&amp;회계보고_종료일)),"")</f>
        <v/>
      </c>
      <c r="J270" s="255" t="str">
        <f t="shared" ca="1" si="16"/>
        <v/>
      </c>
      <c r="O270" s="1">
        <f t="shared" ca="1" si="14"/>
        <v>0</v>
      </c>
    </row>
    <row r="271" spans="1:15" ht="17.25" thickBot="1">
      <c r="A271" s="234" t="str">
        <f ca="1">IFERROR(INDEX(회계코드!$C:$C,MATCH(ROW(A271),회계코드!$B:$B,0),1),IFERROR(INDEX(회계코드!$E:$E,MATCH(ROW(A271),회계코드!$D:$D,0),1),""))</f>
        <v/>
      </c>
      <c r="B271" s="245"/>
      <c r="C271" s="246" t="str">
        <f ca="1">IF(LEN($A271)&gt;0,IF(LEFT($A271,1)&lt;&gt;" ",SUMIFS(수입,관,$A271,회계장부!$A:$A,"&lt;"&amp;회계보고_시작일),SUMIFS(수입,항목,TRIM($A271),회계장부!$A:$A,"&lt;"&amp;회계보고_시작일)),"")</f>
        <v/>
      </c>
      <c r="D271" s="246" t="str">
        <f ca="1">IF(LEN($A271)&gt;0,IF(LEFT($A271,1)&lt;&gt;" ",SUMIFS(수입,관,$A271,회계장부!$A:$A,"&gt;="&amp;회계보고_시작일,회계장부!$A:$A,"&lt;="&amp;회계보고_종료일),SUMIFS(수입,항목,TRIM($A271),회계장부!$A:$A,"&gt;="&amp;회계보고_시작일,회계장부!$A:$A,"&lt;="&amp;회계보고_종료일)),"")</f>
        <v/>
      </c>
      <c r="E271" s="254" t="str">
        <f t="shared" ca="1" si="15"/>
        <v/>
      </c>
      <c r="F271" s="235" t="str">
        <f ca="1">IFERROR(INDEX(회계코드!$G:$G,MATCH(ROW(F271),회계코드!$F:$F,0),1),IFERROR(INDEX(회계코드!$I:$I,MATCH(ROW(F271),회계코드!$H:$H,0),1),""))</f>
        <v/>
      </c>
      <c r="G271" s="251"/>
      <c r="H271" s="252" t="str">
        <f ca="1">IF(LEN($F271)&gt;0,IF(LEFT($F271,1)&lt;&gt;" ",SUMIFS(지출,관,$F271,회계장부!$A:$A,"&lt;"&amp;회계보고_시작일),SUMIFS(지출,항목,TRIM($F271),회계장부!$A:$A,"&lt;"&amp;회계보고_시작일)),"")</f>
        <v/>
      </c>
      <c r="I271" s="252" t="str">
        <f ca="1">IF(LEN($F271)&gt;0,IF(LEFT($F271,1)&lt;&gt;" ",SUMIFS(지출,관,$F271,회계장부!$A:$A,"&gt;="&amp;회계보고_시작일,회계장부!$A:$A,"&lt;="&amp;회계보고_종료일),SUMIFS(지출,항목,TRIM($F271),회계장부!$A:$A,"&gt;="&amp;회계보고_시작일,회계장부!$A:$A,"&lt;="&amp;회계보고_종료일)),"")</f>
        <v/>
      </c>
      <c r="J271" s="255" t="str">
        <f t="shared" ca="1" si="16"/>
        <v/>
      </c>
      <c r="O271" s="1">
        <f t="shared" ca="1" si="14"/>
        <v>0</v>
      </c>
    </row>
    <row r="272" spans="1:15" ht="17.25" thickBot="1">
      <c r="A272" s="234" t="str">
        <f ca="1">IFERROR(INDEX(회계코드!$C:$C,MATCH(ROW(A272),회계코드!$B:$B,0),1),IFERROR(INDEX(회계코드!$E:$E,MATCH(ROW(A272),회계코드!$D:$D,0),1),""))</f>
        <v/>
      </c>
      <c r="B272" s="245"/>
      <c r="C272" s="246" t="str">
        <f ca="1">IF(LEN($A272)&gt;0,IF(LEFT($A272,1)&lt;&gt;" ",SUMIFS(수입,관,$A272,회계장부!$A:$A,"&lt;"&amp;회계보고_시작일),SUMIFS(수입,항목,TRIM($A272),회계장부!$A:$A,"&lt;"&amp;회계보고_시작일)),"")</f>
        <v/>
      </c>
      <c r="D272" s="246" t="str">
        <f ca="1">IF(LEN($A272)&gt;0,IF(LEFT($A272,1)&lt;&gt;" ",SUMIFS(수입,관,$A272,회계장부!$A:$A,"&gt;="&amp;회계보고_시작일,회계장부!$A:$A,"&lt;="&amp;회계보고_종료일),SUMIFS(수입,항목,TRIM($A272),회계장부!$A:$A,"&gt;="&amp;회계보고_시작일,회계장부!$A:$A,"&lt;="&amp;회계보고_종료일)),"")</f>
        <v/>
      </c>
      <c r="E272" s="254" t="str">
        <f t="shared" ca="1" si="15"/>
        <v/>
      </c>
      <c r="F272" s="235" t="str">
        <f ca="1">IFERROR(INDEX(회계코드!$G:$G,MATCH(ROW(F272),회계코드!$F:$F,0),1),IFERROR(INDEX(회계코드!$I:$I,MATCH(ROW(F272),회계코드!$H:$H,0),1),""))</f>
        <v/>
      </c>
      <c r="G272" s="251"/>
      <c r="H272" s="252" t="str">
        <f ca="1">IF(LEN($F272)&gt;0,IF(LEFT($F272,1)&lt;&gt;" ",SUMIFS(지출,관,$F272,회계장부!$A:$A,"&lt;"&amp;회계보고_시작일),SUMIFS(지출,항목,TRIM($F272),회계장부!$A:$A,"&lt;"&amp;회계보고_시작일)),"")</f>
        <v/>
      </c>
      <c r="I272" s="252" t="str">
        <f ca="1">IF(LEN($F272)&gt;0,IF(LEFT($F272,1)&lt;&gt;" ",SUMIFS(지출,관,$F272,회계장부!$A:$A,"&gt;="&amp;회계보고_시작일,회계장부!$A:$A,"&lt;="&amp;회계보고_종료일),SUMIFS(지출,항목,TRIM($F272),회계장부!$A:$A,"&gt;="&amp;회계보고_시작일,회계장부!$A:$A,"&lt;="&amp;회계보고_종료일)),"")</f>
        <v/>
      </c>
      <c r="J272" s="255" t="str">
        <f t="shared" ca="1" si="16"/>
        <v/>
      </c>
      <c r="O272" s="1">
        <f t="shared" ca="1" si="14"/>
        <v>0</v>
      </c>
    </row>
    <row r="273" spans="1:15" ht="17.25" thickBot="1">
      <c r="A273" s="234" t="str">
        <f ca="1">IFERROR(INDEX(회계코드!$C:$C,MATCH(ROW(A273),회계코드!$B:$B,0),1),IFERROR(INDEX(회계코드!$E:$E,MATCH(ROW(A273),회계코드!$D:$D,0),1),""))</f>
        <v/>
      </c>
      <c r="B273" s="245"/>
      <c r="C273" s="246" t="str">
        <f ca="1">IF(LEN($A273)&gt;0,IF(LEFT($A273,1)&lt;&gt;" ",SUMIFS(수입,관,$A273,회계장부!$A:$A,"&lt;"&amp;회계보고_시작일),SUMIFS(수입,항목,TRIM($A273),회계장부!$A:$A,"&lt;"&amp;회계보고_시작일)),"")</f>
        <v/>
      </c>
      <c r="D273" s="246" t="str">
        <f ca="1">IF(LEN($A273)&gt;0,IF(LEFT($A273,1)&lt;&gt;" ",SUMIFS(수입,관,$A273,회계장부!$A:$A,"&gt;="&amp;회계보고_시작일,회계장부!$A:$A,"&lt;="&amp;회계보고_종료일),SUMIFS(수입,항목,TRIM($A273),회계장부!$A:$A,"&gt;="&amp;회계보고_시작일,회계장부!$A:$A,"&lt;="&amp;회계보고_종료일)),"")</f>
        <v/>
      </c>
      <c r="E273" s="254" t="str">
        <f t="shared" ca="1" si="15"/>
        <v/>
      </c>
      <c r="F273" s="235" t="str">
        <f ca="1">IFERROR(INDEX(회계코드!$G:$G,MATCH(ROW(F273),회계코드!$F:$F,0),1),IFERROR(INDEX(회계코드!$I:$I,MATCH(ROW(F273),회계코드!$H:$H,0),1),""))</f>
        <v/>
      </c>
      <c r="G273" s="251"/>
      <c r="H273" s="252" t="str">
        <f ca="1">IF(LEN($F273)&gt;0,IF(LEFT($F273,1)&lt;&gt;" ",SUMIFS(지출,관,$F273,회계장부!$A:$A,"&lt;"&amp;회계보고_시작일),SUMIFS(지출,항목,TRIM($F273),회계장부!$A:$A,"&lt;"&amp;회계보고_시작일)),"")</f>
        <v/>
      </c>
      <c r="I273" s="252" t="str">
        <f ca="1">IF(LEN($F273)&gt;0,IF(LEFT($F273,1)&lt;&gt;" ",SUMIFS(지출,관,$F273,회계장부!$A:$A,"&gt;="&amp;회계보고_시작일,회계장부!$A:$A,"&lt;="&amp;회계보고_종료일),SUMIFS(지출,항목,TRIM($F273),회계장부!$A:$A,"&gt;="&amp;회계보고_시작일,회계장부!$A:$A,"&lt;="&amp;회계보고_종료일)),"")</f>
        <v/>
      </c>
      <c r="J273" s="255" t="str">
        <f t="shared" ca="1" si="16"/>
        <v/>
      </c>
      <c r="O273" s="1">
        <f t="shared" ca="1" si="14"/>
        <v>0</v>
      </c>
    </row>
    <row r="274" spans="1:15" ht="17.25" thickBot="1">
      <c r="A274" s="234" t="str">
        <f ca="1">IFERROR(INDEX(회계코드!$C:$C,MATCH(ROW(A274),회계코드!$B:$B,0),1),IFERROR(INDEX(회계코드!$E:$E,MATCH(ROW(A274),회계코드!$D:$D,0),1),""))</f>
        <v/>
      </c>
      <c r="B274" s="245"/>
      <c r="C274" s="246" t="str">
        <f ca="1">IF(LEN($A274)&gt;0,IF(LEFT($A274,1)&lt;&gt;" ",SUMIFS(수입,관,$A274,회계장부!$A:$A,"&lt;"&amp;회계보고_시작일),SUMIFS(수입,항목,TRIM($A274),회계장부!$A:$A,"&lt;"&amp;회계보고_시작일)),"")</f>
        <v/>
      </c>
      <c r="D274" s="246" t="str">
        <f ca="1">IF(LEN($A274)&gt;0,IF(LEFT($A274,1)&lt;&gt;" ",SUMIFS(수입,관,$A274,회계장부!$A:$A,"&gt;="&amp;회계보고_시작일,회계장부!$A:$A,"&lt;="&amp;회계보고_종료일),SUMIFS(수입,항목,TRIM($A274),회계장부!$A:$A,"&gt;="&amp;회계보고_시작일,회계장부!$A:$A,"&lt;="&amp;회계보고_종료일)),"")</f>
        <v/>
      </c>
      <c r="E274" s="254" t="str">
        <f t="shared" ca="1" si="15"/>
        <v/>
      </c>
      <c r="F274" s="235" t="str">
        <f ca="1">IFERROR(INDEX(회계코드!$G:$G,MATCH(ROW(F274),회계코드!$F:$F,0),1),IFERROR(INDEX(회계코드!$I:$I,MATCH(ROW(F274),회계코드!$H:$H,0),1),""))</f>
        <v/>
      </c>
      <c r="G274" s="251"/>
      <c r="H274" s="252" t="str">
        <f ca="1">IF(LEN($F274)&gt;0,IF(LEFT($F274,1)&lt;&gt;" ",SUMIFS(지출,관,$F274,회계장부!$A:$A,"&lt;"&amp;회계보고_시작일),SUMIFS(지출,항목,TRIM($F274),회계장부!$A:$A,"&lt;"&amp;회계보고_시작일)),"")</f>
        <v/>
      </c>
      <c r="I274" s="252" t="str">
        <f ca="1">IF(LEN($F274)&gt;0,IF(LEFT($F274,1)&lt;&gt;" ",SUMIFS(지출,관,$F274,회계장부!$A:$A,"&gt;="&amp;회계보고_시작일,회계장부!$A:$A,"&lt;="&amp;회계보고_종료일),SUMIFS(지출,항목,TRIM($F274),회계장부!$A:$A,"&gt;="&amp;회계보고_시작일,회계장부!$A:$A,"&lt;="&amp;회계보고_종료일)),"")</f>
        <v/>
      </c>
      <c r="J274" s="255" t="str">
        <f t="shared" ca="1" si="16"/>
        <v/>
      </c>
      <c r="O274" s="1">
        <f t="shared" ca="1" si="14"/>
        <v>0</v>
      </c>
    </row>
    <row r="275" spans="1:15" ht="17.25" thickBot="1">
      <c r="A275" s="234" t="str">
        <f ca="1">IFERROR(INDEX(회계코드!$C:$C,MATCH(ROW(A275),회계코드!$B:$B,0),1),IFERROR(INDEX(회계코드!$E:$E,MATCH(ROW(A275),회계코드!$D:$D,0),1),""))</f>
        <v/>
      </c>
      <c r="B275" s="245"/>
      <c r="C275" s="246" t="str">
        <f ca="1">IF(LEN($A275)&gt;0,IF(LEFT($A275,1)&lt;&gt;" ",SUMIFS(수입,관,$A275,회계장부!$A:$A,"&lt;"&amp;회계보고_시작일),SUMIFS(수입,항목,TRIM($A275),회계장부!$A:$A,"&lt;"&amp;회계보고_시작일)),"")</f>
        <v/>
      </c>
      <c r="D275" s="246" t="str">
        <f ca="1">IF(LEN($A275)&gt;0,IF(LEFT($A275,1)&lt;&gt;" ",SUMIFS(수입,관,$A275,회계장부!$A:$A,"&gt;="&amp;회계보고_시작일,회계장부!$A:$A,"&lt;="&amp;회계보고_종료일),SUMIFS(수입,항목,TRIM($A275),회계장부!$A:$A,"&gt;="&amp;회계보고_시작일,회계장부!$A:$A,"&lt;="&amp;회계보고_종료일)),"")</f>
        <v/>
      </c>
      <c r="E275" s="254" t="str">
        <f t="shared" ca="1" si="15"/>
        <v/>
      </c>
      <c r="F275" s="235" t="str">
        <f ca="1">IFERROR(INDEX(회계코드!$G:$G,MATCH(ROW(F275),회계코드!$F:$F,0),1),IFERROR(INDEX(회계코드!$I:$I,MATCH(ROW(F275),회계코드!$H:$H,0),1),""))</f>
        <v/>
      </c>
      <c r="G275" s="251"/>
      <c r="H275" s="252" t="str">
        <f ca="1">IF(LEN($F275)&gt;0,IF(LEFT($F275,1)&lt;&gt;" ",SUMIFS(지출,관,$F275,회계장부!$A:$A,"&lt;"&amp;회계보고_시작일),SUMIFS(지출,항목,TRIM($F275),회계장부!$A:$A,"&lt;"&amp;회계보고_시작일)),"")</f>
        <v/>
      </c>
      <c r="I275" s="252" t="str">
        <f ca="1">IF(LEN($F275)&gt;0,IF(LEFT($F275,1)&lt;&gt;" ",SUMIFS(지출,관,$F275,회계장부!$A:$A,"&gt;="&amp;회계보고_시작일,회계장부!$A:$A,"&lt;="&amp;회계보고_종료일),SUMIFS(지출,항목,TRIM($F275),회계장부!$A:$A,"&gt;="&amp;회계보고_시작일,회계장부!$A:$A,"&lt;="&amp;회계보고_종료일)),"")</f>
        <v/>
      </c>
      <c r="J275" s="255" t="str">
        <f t="shared" ca="1" si="16"/>
        <v/>
      </c>
      <c r="O275" s="1">
        <f t="shared" ca="1" si="14"/>
        <v>0</v>
      </c>
    </row>
    <row r="276" spans="1:15" ht="17.25" thickBot="1">
      <c r="A276" s="234" t="str">
        <f ca="1">IFERROR(INDEX(회계코드!$C:$C,MATCH(ROW(A276),회계코드!$B:$B,0),1),IFERROR(INDEX(회계코드!$E:$E,MATCH(ROW(A276),회계코드!$D:$D,0),1),""))</f>
        <v/>
      </c>
      <c r="B276" s="245"/>
      <c r="C276" s="246" t="str">
        <f ca="1">IF(LEN($A276)&gt;0,IF(LEFT($A276,1)&lt;&gt;" ",SUMIFS(수입,관,$A276,회계장부!$A:$A,"&lt;"&amp;회계보고_시작일),SUMIFS(수입,항목,TRIM($A276),회계장부!$A:$A,"&lt;"&amp;회계보고_시작일)),"")</f>
        <v/>
      </c>
      <c r="D276" s="246" t="str">
        <f ca="1">IF(LEN($A276)&gt;0,IF(LEFT($A276,1)&lt;&gt;" ",SUMIFS(수입,관,$A276,회계장부!$A:$A,"&gt;="&amp;회계보고_시작일,회계장부!$A:$A,"&lt;="&amp;회계보고_종료일),SUMIFS(수입,항목,TRIM($A276),회계장부!$A:$A,"&gt;="&amp;회계보고_시작일,회계장부!$A:$A,"&lt;="&amp;회계보고_종료일)),"")</f>
        <v/>
      </c>
      <c r="E276" s="254" t="str">
        <f t="shared" ca="1" si="15"/>
        <v/>
      </c>
      <c r="F276" s="235" t="str">
        <f ca="1">IFERROR(INDEX(회계코드!$G:$G,MATCH(ROW(F276),회계코드!$F:$F,0),1),IFERROR(INDEX(회계코드!$I:$I,MATCH(ROW(F276),회계코드!$H:$H,0),1),""))</f>
        <v/>
      </c>
      <c r="G276" s="251"/>
      <c r="H276" s="252" t="str">
        <f ca="1">IF(LEN($F276)&gt;0,IF(LEFT($F276,1)&lt;&gt;" ",SUMIFS(지출,관,$F276,회계장부!$A:$A,"&lt;"&amp;회계보고_시작일),SUMIFS(지출,항목,TRIM($F276),회계장부!$A:$A,"&lt;"&amp;회계보고_시작일)),"")</f>
        <v/>
      </c>
      <c r="I276" s="252" t="str">
        <f ca="1">IF(LEN($F276)&gt;0,IF(LEFT($F276,1)&lt;&gt;" ",SUMIFS(지출,관,$F276,회계장부!$A:$A,"&gt;="&amp;회계보고_시작일,회계장부!$A:$A,"&lt;="&amp;회계보고_종료일),SUMIFS(지출,항목,TRIM($F276),회계장부!$A:$A,"&gt;="&amp;회계보고_시작일,회계장부!$A:$A,"&lt;="&amp;회계보고_종료일)),"")</f>
        <v/>
      </c>
      <c r="J276" s="255" t="str">
        <f t="shared" ca="1" si="16"/>
        <v/>
      </c>
      <c r="O276" s="1">
        <f t="shared" ca="1" si="14"/>
        <v>0</v>
      </c>
    </row>
    <row r="277" spans="1:15" ht="17.25" thickBot="1">
      <c r="A277" s="234" t="str">
        <f ca="1">IFERROR(INDEX(회계코드!$C:$C,MATCH(ROW(A277),회계코드!$B:$B,0),1),IFERROR(INDEX(회계코드!$E:$E,MATCH(ROW(A277),회계코드!$D:$D,0),1),""))</f>
        <v/>
      </c>
      <c r="B277" s="245"/>
      <c r="C277" s="246" t="str">
        <f ca="1">IF(LEN($A277)&gt;0,IF(LEFT($A277,1)&lt;&gt;" ",SUMIFS(수입,관,$A277,회계장부!$A:$A,"&lt;"&amp;회계보고_시작일),SUMIFS(수입,항목,TRIM($A277),회계장부!$A:$A,"&lt;"&amp;회계보고_시작일)),"")</f>
        <v/>
      </c>
      <c r="D277" s="246" t="str">
        <f ca="1">IF(LEN($A277)&gt;0,IF(LEFT($A277,1)&lt;&gt;" ",SUMIFS(수입,관,$A277,회계장부!$A:$A,"&gt;="&amp;회계보고_시작일,회계장부!$A:$A,"&lt;="&amp;회계보고_종료일),SUMIFS(수입,항목,TRIM($A277),회계장부!$A:$A,"&gt;="&amp;회계보고_시작일,회계장부!$A:$A,"&lt;="&amp;회계보고_종료일)),"")</f>
        <v/>
      </c>
      <c r="E277" s="254" t="str">
        <f t="shared" ca="1" si="15"/>
        <v/>
      </c>
      <c r="F277" s="235" t="str">
        <f ca="1">IFERROR(INDEX(회계코드!$G:$G,MATCH(ROW(F277),회계코드!$F:$F,0),1),IFERROR(INDEX(회계코드!$I:$I,MATCH(ROW(F277),회계코드!$H:$H,0),1),""))</f>
        <v/>
      </c>
      <c r="G277" s="251"/>
      <c r="H277" s="252" t="str">
        <f ca="1">IF(LEN($F277)&gt;0,IF(LEFT($F277,1)&lt;&gt;" ",SUMIFS(지출,관,$F277,회계장부!$A:$A,"&lt;"&amp;회계보고_시작일),SUMIFS(지출,항목,TRIM($F277),회계장부!$A:$A,"&lt;"&amp;회계보고_시작일)),"")</f>
        <v/>
      </c>
      <c r="I277" s="252" t="str">
        <f ca="1">IF(LEN($F277)&gt;0,IF(LEFT($F277,1)&lt;&gt;" ",SUMIFS(지출,관,$F277,회계장부!$A:$A,"&gt;="&amp;회계보고_시작일,회계장부!$A:$A,"&lt;="&amp;회계보고_종료일),SUMIFS(지출,항목,TRIM($F277),회계장부!$A:$A,"&gt;="&amp;회계보고_시작일,회계장부!$A:$A,"&lt;="&amp;회계보고_종료일)),"")</f>
        <v/>
      </c>
      <c r="J277" s="255" t="str">
        <f t="shared" ca="1" si="16"/>
        <v/>
      </c>
      <c r="O277" s="1">
        <f t="shared" ca="1" si="14"/>
        <v>0</v>
      </c>
    </row>
    <row r="278" spans="1:15" ht="17.25" thickBot="1">
      <c r="A278" s="234" t="str">
        <f ca="1">IFERROR(INDEX(회계코드!$C:$C,MATCH(ROW(A278),회계코드!$B:$B,0),1),IFERROR(INDEX(회계코드!$E:$E,MATCH(ROW(A278),회계코드!$D:$D,0),1),""))</f>
        <v/>
      </c>
      <c r="B278" s="245"/>
      <c r="C278" s="246" t="str">
        <f ca="1">IF(LEN($A278)&gt;0,IF(LEFT($A278,1)&lt;&gt;" ",SUMIFS(수입,관,$A278,회계장부!$A:$A,"&lt;"&amp;회계보고_시작일),SUMIFS(수입,항목,TRIM($A278),회계장부!$A:$A,"&lt;"&amp;회계보고_시작일)),"")</f>
        <v/>
      </c>
      <c r="D278" s="246" t="str">
        <f ca="1">IF(LEN($A278)&gt;0,IF(LEFT($A278,1)&lt;&gt;" ",SUMIFS(수입,관,$A278,회계장부!$A:$A,"&gt;="&amp;회계보고_시작일,회계장부!$A:$A,"&lt;="&amp;회계보고_종료일),SUMIFS(수입,항목,TRIM($A278),회계장부!$A:$A,"&gt;="&amp;회계보고_시작일,회계장부!$A:$A,"&lt;="&amp;회계보고_종료일)),"")</f>
        <v/>
      </c>
      <c r="E278" s="254" t="str">
        <f t="shared" ca="1" si="15"/>
        <v/>
      </c>
      <c r="F278" s="235" t="str">
        <f ca="1">IFERROR(INDEX(회계코드!$G:$G,MATCH(ROW(F278),회계코드!$F:$F,0),1),IFERROR(INDEX(회계코드!$I:$I,MATCH(ROW(F278),회계코드!$H:$H,0),1),""))</f>
        <v/>
      </c>
      <c r="G278" s="251"/>
      <c r="H278" s="252" t="str">
        <f ca="1">IF(LEN($F278)&gt;0,IF(LEFT($F278,1)&lt;&gt;" ",SUMIFS(지출,관,$F278,회계장부!$A:$A,"&lt;"&amp;회계보고_시작일),SUMIFS(지출,항목,TRIM($F278),회계장부!$A:$A,"&lt;"&amp;회계보고_시작일)),"")</f>
        <v/>
      </c>
      <c r="I278" s="252" t="str">
        <f ca="1">IF(LEN($F278)&gt;0,IF(LEFT($F278,1)&lt;&gt;" ",SUMIFS(지출,관,$F278,회계장부!$A:$A,"&gt;="&amp;회계보고_시작일,회계장부!$A:$A,"&lt;="&amp;회계보고_종료일),SUMIFS(지출,항목,TRIM($F278),회계장부!$A:$A,"&gt;="&amp;회계보고_시작일,회계장부!$A:$A,"&lt;="&amp;회계보고_종료일)),"")</f>
        <v/>
      </c>
      <c r="J278" s="255" t="str">
        <f t="shared" ca="1" si="16"/>
        <v/>
      </c>
      <c r="O278" s="1">
        <f t="shared" ca="1" si="14"/>
        <v>0</v>
      </c>
    </row>
    <row r="279" spans="1:15" ht="17.25" thickBot="1">
      <c r="A279" s="234" t="str">
        <f ca="1">IFERROR(INDEX(회계코드!$C:$C,MATCH(ROW(A279),회계코드!$B:$B,0),1),IFERROR(INDEX(회계코드!$E:$E,MATCH(ROW(A279),회계코드!$D:$D,0),1),""))</f>
        <v/>
      </c>
      <c r="B279" s="245"/>
      <c r="C279" s="246" t="str">
        <f ca="1">IF(LEN($A279)&gt;0,IF(LEFT($A279,1)&lt;&gt;" ",SUMIFS(수입,관,$A279,회계장부!$A:$A,"&lt;"&amp;회계보고_시작일),SUMIFS(수입,항목,TRIM($A279),회계장부!$A:$A,"&lt;"&amp;회계보고_시작일)),"")</f>
        <v/>
      </c>
      <c r="D279" s="246" t="str">
        <f ca="1">IF(LEN($A279)&gt;0,IF(LEFT($A279,1)&lt;&gt;" ",SUMIFS(수입,관,$A279,회계장부!$A:$A,"&gt;="&amp;회계보고_시작일,회계장부!$A:$A,"&lt;="&amp;회계보고_종료일),SUMIFS(수입,항목,TRIM($A279),회계장부!$A:$A,"&gt;="&amp;회계보고_시작일,회계장부!$A:$A,"&lt;="&amp;회계보고_종료일)),"")</f>
        <v/>
      </c>
      <c r="E279" s="254" t="str">
        <f t="shared" ca="1" si="15"/>
        <v/>
      </c>
      <c r="F279" s="235" t="str">
        <f ca="1">IFERROR(INDEX(회계코드!$G:$G,MATCH(ROW(F279),회계코드!$F:$F,0),1),IFERROR(INDEX(회계코드!$I:$I,MATCH(ROW(F279),회계코드!$H:$H,0),1),""))</f>
        <v/>
      </c>
      <c r="G279" s="251"/>
      <c r="H279" s="252" t="str">
        <f ca="1">IF(LEN($F279)&gt;0,IF(LEFT($F279,1)&lt;&gt;" ",SUMIFS(지출,관,$F279,회계장부!$A:$A,"&lt;"&amp;회계보고_시작일),SUMIFS(지출,항목,TRIM($F279),회계장부!$A:$A,"&lt;"&amp;회계보고_시작일)),"")</f>
        <v/>
      </c>
      <c r="I279" s="252" t="str">
        <f ca="1">IF(LEN($F279)&gt;0,IF(LEFT($F279,1)&lt;&gt;" ",SUMIFS(지출,관,$F279,회계장부!$A:$A,"&gt;="&amp;회계보고_시작일,회계장부!$A:$A,"&lt;="&amp;회계보고_종료일),SUMIFS(지출,항목,TRIM($F279),회계장부!$A:$A,"&gt;="&amp;회계보고_시작일,회계장부!$A:$A,"&lt;="&amp;회계보고_종료일)),"")</f>
        <v/>
      </c>
      <c r="J279" s="255" t="str">
        <f t="shared" ca="1" si="16"/>
        <v/>
      </c>
      <c r="O279" s="1">
        <f t="shared" ca="1" si="14"/>
        <v>0</v>
      </c>
    </row>
    <row r="280" spans="1:15" ht="17.25" thickBot="1">
      <c r="A280" s="234" t="str">
        <f ca="1">IFERROR(INDEX(회계코드!$C:$C,MATCH(ROW(A280),회계코드!$B:$B,0),1),IFERROR(INDEX(회계코드!$E:$E,MATCH(ROW(A280),회계코드!$D:$D,0),1),""))</f>
        <v/>
      </c>
      <c r="B280" s="245"/>
      <c r="C280" s="246" t="str">
        <f ca="1">IF(LEN($A280)&gt;0,IF(LEFT($A280,1)&lt;&gt;" ",SUMIFS(수입,관,$A280,회계장부!$A:$A,"&lt;"&amp;회계보고_시작일),SUMIFS(수입,항목,TRIM($A280),회계장부!$A:$A,"&lt;"&amp;회계보고_시작일)),"")</f>
        <v/>
      </c>
      <c r="D280" s="246" t="str">
        <f ca="1">IF(LEN($A280)&gt;0,IF(LEFT($A280,1)&lt;&gt;" ",SUMIFS(수입,관,$A280,회계장부!$A:$A,"&gt;="&amp;회계보고_시작일,회계장부!$A:$A,"&lt;="&amp;회계보고_종료일),SUMIFS(수입,항목,TRIM($A280),회계장부!$A:$A,"&gt;="&amp;회계보고_시작일,회계장부!$A:$A,"&lt;="&amp;회계보고_종료일)),"")</f>
        <v/>
      </c>
      <c r="E280" s="254" t="str">
        <f t="shared" ca="1" si="15"/>
        <v/>
      </c>
      <c r="F280" s="235" t="str">
        <f ca="1">IFERROR(INDEX(회계코드!$G:$G,MATCH(ROW(F280),회계코드!$F:$F,0),1),IFERROR(INDEX(회계코드!$I:$I,MATCH(ROW(F280),회계코드!$H:$H,0),1),""))</f>
        <v/>
      </c>
      <c r="G280" s="251"/>
      <c r="H280" s="252" t="str">
        <f ca="1">IF(LEN($F280)&gt;0,IF(LEFT($F280,1)&lt;&gt;" ",SUMIFS(지출,관,$F280,회계장부!$A:$A,"&lt;"&amp;회계보고_시작일),SUMIFS(지출,항목,TRIM($F280),회계장부!$A:$A,"&lt;"&amp;회계보고_시작일)),"")</f>
        <v/>
      </c>
      <c r="I280" s="252" t="str">
        <f ca="1">IF(LEN($F280)&gt;0,IF(LEFT($F280,1)&lt;&gt;" ",SUMIFS(지출,관,$F280,회계장부!$A:$A,"&gt;="&amp;회계보고_시작일,회계장부!$A:$A,"&lt;="&amp;회계보고_종료일),SUMIFS(지출,항목,TRIM($F280),회계장부!$A:$A,"&gt;="&amp;회계보고_시작일,회계장부!$A:$A,"&lt;="&amp;회계보고_종료일)),"")</f>
        <v/>
      </c>
      <c r="J280" s="255" t="str">
        <f t="shared" ca="1" si="16"/>
        <v/>
      </c>
      <c r="O280" s="1">
        <f t="shared" ca="1" si="14"/>
        <v>0</v>
      </c>
    </row>
    <row r="281" spans="1:15" ht="17.25" thickBot="1">
      <c r="A281" s="234" t="str">
        <f ca="1">IFERROR(INDEX(회계코드!$C:$C,MATCH(ROW(A281),회계코드!$B:$B,0),1),IFERROR(INDEX(회계코드!$E:$E,MATCH(ROW(A281),회계코드!$D:$D,0),1),""))</f>
        <v/>
      </c>
      <c r="B281" s="245"/>
      <c r="C281" s="246" t="str">
        <f ca="1">IF(LEN($A281)&gt;0,IF(LEFT($A281,1)&lt;&gt;" ",SUMIFS(수입,관,$A281,회계장부!$A:$A,"&lt;"&amp;회계보고_시작일),SUMIFS(수입,항목,TRIM($A281),회계장부!$A:$A,"&lt;"&amp;회계보고_시작일)),"")</f>
        <v/>
      </c>
      <c r="D281" s="246" t="str">
        <f ca="1">IF(LEN($A281)&gt;0,IF(LEFT($A281,1)&lt;&gt;" ",SUMIFS(수입,관,$A281,회계장부!$A:$A,"&gt;="&amp;회계보고_시작일,회계장부!$A:$A,"&lt;="&amp;회계보고_종료일),SUMIFS(수입,항목,TRIM($A281),회계장부!$A:$A,"&gt;="&amp;회계보고_시작일,회계장부!$A:$A,"&lt;="&amp;회계보고_종료일)),"")</f>
        <v/>
      </c>
      <c r="E281" s="254" t="str">
        <f t="shared" ca="1" si="15"/>
        <v/>
      </c>
      <c r="F281" s="235" t="str">
        <f ca="1">IFERROR(INDEX(회계코드!$G:$G,MATCH(ROW(F281),회계코드!$F:$F,0),1),IFERROR(INDEX(회계코드!$I:$I,MATCH(ROW(F281),회계코드!$H:$H,0),1),""))</f>
        <v/>
      </c>
      <c r="G281" s="251"/>
      <c r="H281" s="252" t="str">
        <f ca="1">IF(LEN($F281)&gt;0,IF(LEFT($F281,1)&lt;&gt;" ",SUMIFS(지출,관,$F281,회계장부!$A:$A,"&lt;"&amp;회계보고_시작일),SUMIFS(지출,항목,TRIM($F281),회계장부!$A:$A,"&lt;"&amp;회계보고_시작일)),"")</f>
        <v/>
      </c>
      <c r="I281" s="252" t="str">
        <f ca="1">IF(LEN($F281)&gt;0,IF(LEFT($F281,1)&lt;&gt;" ",SUMIFS(지출,관,$F281,회계장부!$A:$A,"&gt;="&amp;회계보고_시작일,회계장부!$A:$A,"&lt;="&amp;회계보고_종료일),SUMIFS(지출,항목,TRIM($F281),회계장부!$A:$A,"&gt;="&amp;회계보고_시작일,회계장부!$A:$A,"&lt;="&amp;회계보고_종료일)),"")</f>
        <v/>
      </c>
      <c r="J281" s="255" t="str">
        <f t="shared" ca="1" si="16"/>
        <v/>
      </c>
      <c r="O281" s="1">
        <f t="shared" ca="1" si="14"/>
        <v>0</v>
      </c>
    </row>
    <row r="282" spans="1:15" ht="17.25" thickBot="1">
      <c r="A282" s="234" t="str">
        <f ca="1">IFERROR(INDEX(회계코드!$C:$C,MATCH(ROW(A282),회계코드!$B:$B,0),1),IFERROR(INDEX(회계코드!$E:$E,MATCH(ROW(A282),회계코드!$D:$D,0),1),""))</f>
        <v/>
      </c>
      <c r="B282" s="245"/>
      <c r="C282" s="246" t="str">
        <f ca="1">IF(LEN($A282)&gt;0,IF(LEFT($A282,1)&lt;&gt;" ",SUMIFS(수입,관,$A282,회계장부!$A:$A,"&lt;"&amp;회계보고_시작일),SUMIFS(수입,항목,TRIM($A282),회계장부!$A:$A,"&lt;"&amp;회계보고_시작일)),"")</f>
        <v/>
      </c>
      <c r="D282" s="246" t="str">
        <f ca="1">IF(LEN($A282)&gt;0,IF(LEFT($A282,1)&lt;&gt;" ",SUMIFS(수입,관,$A282,회계장부!$A:$A,"&gt;="&amp;회계보고_시작일,회계장부!$A:$A,"&lt;="&amp;회계보고_종료일),SUMIFS(수입,항목,TRIM($A282),회계장부!$A:$A,"&gt;="&amp;회계보고_시작일,회계장부!$A:$A,"&lt;="&amp;회계보고_종료일)),"")</f>
        <v/>
      </c>
      <c r="E282" s="254" t="str">
        <f t="shared" ca="1" si="15"/>
        <v/>
      </c>
      <c r="F282" s="235" t="str">
        <f ca="1">IFERROR(INDEX(회계코드!$G:$G,MATCH(ROW(F282),회계코드!$F:$F,0),1),IFERROR(INDEX(회계코드!$I:$I,MATCH(ROW(F282),회계코드!$H:$H,0),1),""))</f>
        <v/>
      </c>
      <c r="G282" s="251"/>
      <c r="H282" s="252" t="str">
        <f ca="1">IF(LEN($F282)&gt;0,IF(LEFT($F282,1)&lt;&gt;" ",SUMIFS(지출,관,$F282,회계장부!$A:$A,"&lt;"&amp;회계보고_시작일),SUMIFS(지출,항목,TRIM($F282),회계장부!$A:$A,"&lt;"&amp;회계보고_시작일)),"")</f>
        <v/>
      </c>
      <c r="I282" s="252" t="str">
        <f ca="1">IF(LEN($F282)&gt;0,IF(LEFT($F282,1)&lt;&gt;" ",SUMIFS(지출,관,$F282,회계장부!$A:$A,"&gt;="&amp;회계보고_시작일,회계장부!$A:$A,"&lt;="&amp;회계보고_종료일),SUMIFS(지출,항목,TRIM($F282),회계장부!$A:$A,"&gt;="&amp;회계보고_시작일,회계장부!$A:$A,"&lt;="&amp;회계보고_종료일)),"")</f>
        <v/>
      </c>
      <c r="J282" s="255" t="str">
        <f t="shared" ca="1" si="16"/>
        <v/>
      </c>
      <c r="O282" s="1">
        <f t="shared" ca="1" si="14"/>
        <v>0</v>
      </c>
    </row>
    <row r="283" spans="1:15" ht="17.25" thickBot="1">
      <c r="A283" s="234" t="str">
        <f ca="1">IFERROR(INDEX(회계코드!$C:$C,MATCH(ROW(A283),회계코드!$B:$B,0),1),IFERROR(INDEX(회계코드!$E:$E,MATCH(ROW(A283),회계코드!$D:$D,0),1),""))</f>
        <v/>
      </c>
      <c r="B283" s="245"/>
      <c r="C283" s="246" t="str">
        <f ca="1">IF(LEN($A283)&gt;0,IF(LEFT($A283,1)&lt;&gt;" ",SUMIFS(수입,관,$A283,회계장부!$A:$A,"&lt;"&amp;회계보고_시작일),SUMIFS(수입,항목,TRIM($A283),회계장부!$A:$A,"&lt;"&amp;회계보고_시작일)),"")</f>
        <v/>
      </c>
      <c r="D283" s="246" t="str">
        <f ca="1">IF(LEN($A283)&gt;0,IF(LEFT($A283,1)&lt;&gt;" ",SUMIFS(수입,관,$A283,회계장부!$A:$A,"&gt;="&amp;회계보고_시작일,회계장부!$A:$A,"&lt;="&amp;회계보고_종료일),SUMIFS(수입,항목,TRIM($A283),회계장부!$A:$A,"&gt;="&amp;회계보고_시작일,회계장부!$A:$A,"&lt;="&amp;회계보고_종료일)),"")</f>
        <v/>
      </c>
      <c r="E283" s="254" t="str">
        <f t="shared" ca="1" si="15"/>
        <v/>
      </c>
      <c r="F283" s="235" t="str">
        <f ca="1">IFERROR(INDEX(회계코드!$G:$G,MATCH(ROW(F283),회계코드!$F:$F,0),1),IFERROR(INDEX(회계코드!$I:$I,MATCH(ROW(F283),회계코드!$H:$H,0),1),""))</f>
        <v/>
      </c>
      <c r="G283" s="251"/>
      <c r="H283" s="252" t="str">
        <f ca="1">IF(LEN($F283)&gt;0,IF(LEFT($F283,1)&lt;&gt;" ",SUMIFS(지출,관,$F283,회계장부!$A:$A,"&lt;"&amp;회계보고_시작일),SUMIFS(지출,항목,TRIM($F283),회계장부!$A:$A,"&lt;"&amp;회계보고_시작일)),"")</f>
        <v/>
      </c>
      <c r="I283" s="252" t="str">
        <f ca="1">IF(LEN($F283)&gt;0,IF(LEFT($F283,1)&lt;&gt;" ",SUMIFS(지출,관,$F283,회계장부!$A:$A,"&gt;="&amp;회계보고_시작일,회계장부!$A:$A,"&lt;="&amp;회계보고_종료일),SUMIFS(지출,항목,TRIM($F283),회계장부!$A:$A,"&gt;="&amp;회계보고_시작일,회계장부!$A:$A,"&lt;="&amp;회계보고_종료일)),"")</f>
        <v/>
      </c>
      <c r="J283" s="255" t="str">
        <f t="shared" ca="1" si="16"/>
        <v/>
      </c>
      <c r="O283" s="1">
        <f t="shared" ca="1" si="14"/>
        <v>0</v>
      </c>
    </row>
    <row r="284" spans="1:15" ht="17.25" thickBot="1">
      <c r="A284" s="234" t="str">
        <f ca="1">IFERROR(INDEX(회계코드!$C:$C,MATCH(ROW(A284),회계코드!$B:$B,0),1),IFERROR(INDEX(회계코드!$E:$E,MATCH(ROW(A284),회계코드!$D:$D,0),1),""))</f>
        <v/>
      </c>
      <c r="B284" s="245"/>
      <c r="C284" s="246" t="str">
        <f ca="1">IF(LEN($A284)&gt;0,IF(LEFT($A284,1)&lt;&gt;" ",SUMIFS(수입,관,$A284,회계장부!$A:$A,"&lt;"&amp;회계보고_시작일),SUMIFS(수입,항목,TRIM($A284),회계장부!$A:$A,"&lt;"&amp;회계보고_시작일)),"")</f>
        <v/>
      </c>
      <c r="D284" s="246" t="str">
        <f ca="1">IF(LEN($A284)&gt;0,IF(LEFT($A284,1)&lt;&gt;" ",SUMIFS(수입,관,$A284,회계장부!$A:$A,"&gt;="&amp;회계보고_시작일,회계장부!$A:$A,"&lt;="&amp;회계보고_종료일),SUMIFS(수입,항목,TRIM($A284),회계장부!$A:$A,"&gt;="&amp;회계보고_시작일,회계장부!$A:$A,"&lt;="&amp;회계보고_종료일)),"")</f>
        <v/>
      </c>
      <c r="E284" s="254" t="str">
        <f t="shared" ca="1" si="15"/>
        <v/>
      </c>
      <c r="F284" s="235" t="str">
        <f ca="1">IFERROR(INDEX(회계코드!$G:$G,MATCH(ROW(F284),회계코드!$F:$F,0),1),IFERROR(INDEX(회계코드!$I:$I,MATCH(ROW(F284),회계코드!$H:$H,0),1),""))</f>
        <v/>
      </c>
      <c r="G284" s="251"/>
      <c r="H284" s="252" t="str">
        <f ca="1">IF(LEN($F284)&gt;0,IF(LEFT($F284,1)&lt;&gt;" ",SUMIFS(지출,관,$F284,회계장부!$A:$A,"&lt;"&amp;회계보고_시작일),SUMIFS(지출,항목,TRIM($F284),회계장부!$A:$A,"&lt;"&amp;회계보고_시작일)),"")</f>
        <v/>
      </c>
      <c r="I284" s="252" t="str">
        <f ca="1">IF(LEN($F284)&gt;0,IF(LEFT($F284,1)&lt;&gt;" ",SUMIFS(지출,관,$F284,회계장부!$A:$A,"&gt;="&amp;회계보고_시작일,회계장부!$A:$A,"&lt;="&amp;회계보고_종료일),SUMIFS(지출,항목,TRIM($F284),회계장부!$A:$A,"&gt;="&amp;회계보고_시작일,회계장부!$A:$A,"&lt;="&amp;회계보고_종료일)),"")</f>
        <v/>
      </c>
      <c r="J284" s="255" t="str">
        <f t="shared" ca="1" si="16"/>
        <v/>
      </c>
      <c r="O284" s="1">
        <f t="shared" ca="1" si="14"/>
        <v>0</v>
      </c>
    </row>
    <row r="285" spans="1:15" ht="17.25" thickBot="1">
      <c r="A285" s="234" t="str">
        <f ca="1">IFERROR(INDEX(회계코드!$C:$C,MATCH(ROW(A285),회계코드!$B:$B,0),1),IFERROR(INDEX(회계코드!$E:$E,MATCH(ROW(A285),회계코드!$D:$D,0),1),""))</f>
        <v/>
      </c>
      <c r="B285" s="245"/>
      <c r="C285" s="246" t="str">
        <f ca="1">IF(LEN($A285)&gt;0,IF(LEFT($A285,1)&lt;&gt;" ",SUMIFS(수입,관,$A285,회계장부!$A:$A,"&lt;"&amp;회계보고_시작일),SUMIFS(수입,항목,TRIM($A285),회계장부!$A:$A,"&lt;"&amp;회계보고_시작일)),"")</f>
        <v/>
      </c>
      <c r="D285" s="246" t="str">
        <f ca="1">IF(LEN($A285)&gt;0,IF(LEFT($A285,1)&lt;&gt;" ",SUMIFS(수입,관,$A285,회계장부!$A:$A,"&gt;="&amp;회계보고_시작일,회계장부!$A:$A,"&lt;="&amp;회계보고_종료일),SUMIFS(수입,항목,TRIM($A285),회계장부!$A:$A,"&gt;="&amp;회계보고_시작일,회계장부!$A:$A,"&lt;="&amp;회계보고_종료일)),"")</f>
        <v/>
      </c>
      <c r="E285" s="254" t="str">
        <f t="shared" ca="1" si="15"/>
        <v/>
      </c>
      <c r="F285" s="235" t="str">
        <f ca="1">IFERROR(INDEX(회계코드!$G:$G,MATCH(ROW(F285),회계코드!$F:$F,0),1),IFERROR(INDEX(회계코드!$I:$I,MATCH(ROW(F285),회계코드!$H:$H,0),1),""))</f>
        <v/>
      </c>
      <c r="G285" s="251"/>
      <c r="H285" s="252" t="str">
        <f ca="1">IF(LEN($F285)&gt;0,IF(LEFT($F285,1)&lt;&gt;" ",SUMIFS(지출,관,$F285,회계장부!$A:$A,"&lt;"&amp;회계보고_시작일),SUMIFS(지출,항목,TRIM($F285),회계장부!$A:$A,"&lt;"&amp;회계보고_시작일)),"")</f>
        <v/>
      </c>
      <c r="I285" s="252" t="str">
        <f ca="1">IF(LEN($F285)&gt;0,IF(LEFT($F285,1)&lt;&gt;" ",SUMIFS(지출,관,$F285,회계장부!$A:$A,"&gt;="&amp;회계보고_시작일,회계장부!$A:$A,"&lt;="&amp;회계보고_종료일),SUMIFS(지출,항목,TRIM($F285),회계장부!$A:$A,"&gt;="&amp;회계보고_시작일,회계장부!$A:$A,"&lt;="&amp;회계보고_종료일)),"")</f>
        <v/>
      </c>
      <c r="J285" s="255" t="str">
        <f t="shared" ca="1" si="16"/>
        <v/>
      </c>
      <c r="O285" s="1">
        <f t="shared" ca="1" si="14"/>
        <v>0</v>
      </c>
    </row>
    <row r="286" spans="1:15" ht="17.25" thickBot="1">
      <c r="A286" s="234" t="str">
        <f ca="1">IFERROR(INDEX(회계코드!$C:$C,MATCH(ROW(A286),회계코드!$B:$B,0),1),IFERROR(INDEX(회계코드!$E:$E,MATCH(ROW(A286),회계코드!$D:$D,0),1),""))</f>
        <v/>
      </c>
      <c r="B286" s="245"/>
      <c r="C286" s="246" t="str">
        <f ca="1">IF(LEN($A286)&gt;0,IF(LEFT($A286,1)&lt;&gt;" ",SUMIFS(수입,관,$A286,회계장부!$A:$A,"&lt;"&amp;회계보고_시작일),SUMIFS(수입,항목,TRIM($A286),회계장부!$A:$A,"&lt;"&amp;회계보고_시작일)),"")</f>
        <v/>
      </c>
      <c r="D286" s="246" t="str">
        <f ca="1">IF(LEN($A286)&gt;0,IF(LEFT($A286,1)&lt;&gt;" ",SUMIFS(수입,관,$A286,회계장부!$A:$A,"&gt;="&amp;회계보고_시작일,회계장부!$A:$A,"&lt;="&amp;회계보고_종료일),SUMIFS(수입,항목,TRIM($A286),회계장부!$A:$A,"&gt;="&amp;회계보고_시작일,회계장부!$A:$A,"&lt;="&amp;회계보고_종료일)),"")</f>
        <v/>
      </c>
      <c r="E286" s="254" t="str">
        <f t="shared" ca="1" si="15"/>
        <v/>
      </c>
      <c r="F286" s="235" t="str">
        <f ca="1">IFERROR(INDEX(회계코드!$G:$G,MATCH(ROW(F286),회계코드!$F:$F,0),1),IFERROR(INDEX(회계코드!$I:$I,MATCH(ROW(F286),회계코드!$H:$H,0),1),""))</f>
        <v/>
      </c>
      <c r="G286" s="251"/>
      <c r="H286" s="252" t="str">
        <f ca="1">IF(LEN($F286)&gt;0,IF(LEFT($F286,1)&lt;&gt;" ",SUMIFS(지출,관,$F286,회계장부!$A:$A,"&lt;"&amp;회계보고_시작일),SUMIFS(지출,항목,TRIM($F286),회계장부!$A:$A,"&lt;"&amp;회계보고_시작일)),"")</f>
        <v/>
      </c>
      <c r="I286" s="252" t="str">
        <f ca="1">IF(LEN($F286)&gt;0,IF(LEFT($F286,1)&lt;&gt;" ",SUMIFS(지출,관,$F286,회계장부!$A:$A,"&gt;="&amp;회계보고_시작일,회계장부!$A:$A,"&lt;="&amp;회계보고_종료일),SUMIFS(지출,항목,TRIM($F286),회계장부!$A:$A,"&gt;="&amp;회계보고_시작일,회계장부!$A:$A,"&lt;="&amp;회계보고_종료일)),"")</f>
        <v/>
      </c>
      <c r="J286" s="255" t="str">
        <f t="shared" ca="1" si="16"/>
        <v/>
      </c>
      <c r="O286" s="1">
        <f t="shared" ca="1" si="14"/>
        <v>0</v>
      </c>
    </row>
    <row r="287" spans="1:15" ht="17.25" thickBot="1">
      <c r="A287" s="234" t="str">
        <f ca="1">IFERROR(INDEX(회계코드!$C:$C,MATCH(ROW(A287),회계코드!$B:$B,0),1),IFERROR(INDEX(회계코드!$E:$E,MATCH(ROW(A287),회계코드!$D:$D,0),1),""))</f>
        <v/>
      </c>
      <c r="B287" s="245"/>
      <c r="C287" s="246" t="str">
        <f ca="1">IF(LEN($A287)&gt;0,IF(LEFT($A287,1)&lt;&gt;" ",SUMIFS(수입,관,$A287,회계장부!$A:$A,"&lt;"&amp;회계보고_시작일),SUMIFS(수입,항목,TRIM($A287),회계장부!$A:$A,"&lt;"&amp;회계보고_시작일)),"")</f>
        <v/>
      </c>
      <c r="D287" s="246" t="str">
        <f ca="1">IF(LEN($A287)&gt;0,IF(LEFT($A287,1)&lt;&gt;" ",SUMIFS(수입,관,$A287,회계장부!$A:$A,"&gt;="&amp;회계보고_시작일,회계장부!$A:$A,"&lt;="&amp;회계보고_종료일),SUMIFS(수입,항목,TRIM($A287),회계장부!$A:$A,"&gt;="&amp;회계보고_시작일,회계장부!$A:$A,"&lt;="&amp;회계보고_종료일)),"")</f>
        <v/>
      </c>
      <c r="E287" s="254" t="str">
        <f t="shared" ca="1" si="15"/>
        <v/>
      </c>
      <c r="F287" s="235" t="str">
        <f ca="1">IFERROR(INDEX(회계코드!$G:$G,MATCH(ROW(F287),회계코드!$F:$F,0),1),IFERROR(INDEX(회계코드!$I:$I,MATCH(ROW(F287),회계코드!$H:$H,0),1),""))</f>
        <v/>
      </c>
      <c r="G287" s="251"/>
      <c r="H287" s="252" t="str">
        <f ca="1">IF(LEN($F287)&gt;0,IF(LEFT($F287,1)&lt;&gt;" ",SUMIFS(지출,관,$F287,회계장부!$A:$A,"&lt;"&amp;회계보고_시작일),SUMIFS(지출,항목,TRIM($F287),회계장부!$A:$A,"&lt;"&amp;회계보고_시작일)),"")</f>
        <v/>
      </c>
      <c r="I287" s="252" t="str">
        <f ca="1">IF(LEN($F287)&gt;0,IF(LEFT($F287,1)&lt;&gt;" ",SUMIFS(지출,관,$F287,회계장부!$A:$A,"&gt;="&amp;회계보고_시작일,회계장부!$A:$A,"&lt;="&amp;회계보고_종료일),SUMIFS(지출,항목,TRIM($F287),회계장부!$A:$A,"&gt;="&amp;회계보고_시작일,회계장부!$A:$A,"&lt;="&amp;회계보고_종료일)),"")</f>
        <v/>
      </c>
      <c r="J287" s="255" t="str">
        <f t="shared" ca="1" si="16"/>
        <v/>
      </c>
      <c r="O287" s="1">
        <f t="shared" ca="1" si="14"/>
        <v>0</v>
      </c>
    </row>
    <row r="288" spans="1:15" ht="17.25" thickBot="1">
      <c r="A288" s="234" t="str">
        <f ca="1">IFERROR(INDEX(회계코드!$C:$C,MATCH(ROW(A288),회계코드!$B:$B,0),1),IFERROR(INDEX(회계코드!$E:$E,MATCH(ROW(A288),회계코드!$D:$D,0),1),""))</f>
        <v/>
      </c>
      <c r="B288" s="245"/>
      <c r="C288" s="246" t="str">
        <f ca="1">IF(LEN($A288)&gt;0,IF(LEFT($A288,1)&lt;&gt;" ",SUMIFS(수입,관,$A288,회계장부!$A:$A,"&lt;"&amp;회계보고_시작일),SUMIFS(수입,항목,TRIM($A288),회계장부!$A:$A,"&lt;"&amp;회계보고_시작일)),"")</f>
        <v/>
      </c>
      <c r="D288" s="246" t="str">
        <f ca="1">IF(LEN($A288)&gt;0,IF(LEFT($A288,1)&lt;&gt;" ",SUMIFS(수입,관,$A288,회계장부!$A:$A,"&gt;="&amp;회계보고_시작일,회계장부!$A:$A,"&lt;="&amp;회계보고_종료일),SUMIFS(수입,항목,TRIM($A288),회계장부!$A:$A,"&gt;="&amp;회계보고_시작일,회계장부!$A:$A,"&lt;="&amp;회계보고_종료일)),"")</f>
        <v/>
      </c>
      <c r="E288" s="254" t="str">
        <f t="shared" ca="1" si="15"/>
        <v/>
      </c>
      <c r="F288" s="235" t="str">
        <f ca="1">IFERROR(INDEX(회계코드!$G:$G,MATCH(ROW(F288),회계코드!$F:$F,0),1),IFERROR(INDEX(회계코드!$I:$I,MATCH(ROW(F288),회계코드!$H:$H,0),1),""))</f>
        <v/>
      </c>
      <c r="G288" s="251"/>
      <c r="H288" s="252" t="str">
        <f ca="1">IF(LEN($F288)&gt;0,IF(LEFT($F288,1)&lt;&gt;" ",SUMIFS(지출,관,$F288,회계장부!$A:$A,"&lt;"&amp;회계보고_시작일),SUMIFS(지출,항목,TRIM($F288),회계장부!$A:$A,"&lt;"&amp;회계보고_시작일)),"")</f>
        <v/>
      </c>
      <c r="I288" s="252" t="str">
        <f ca="1">IF(LEN($F288)&gt;0,IF(LEFT($F288,1)&lt;&gt;" ",SUMIFS(지출,관,$F288,회계장부!$A:$A,"&gt;="&amp;회계보고_시작일,회계장부!$A:$A,"&lt;="&amp;회계보고_종료일),SUMIFS(지출,항목,TRIM($F288),회계장부!$A:$A,"&gt;="&amp;회계보고_시작일,회계장부!$A:$A,"&lt;="&amp;회계보고_종료일)),"")</f>
        <v/>
      </c>
      <c r="J288" s="255" t="str">
        <f t="shared" ca="1" si="16"/>
        <v/>
      </c>
      <c r="O288" s="1">
        <f t="shared" ca="1" si="14"/>
        <v>0</v>
      </c>
    </row>
    <row r="289" spans="1:15" ht="17.25" thickBot="1">
      <c r="A289" s="234" t="str">
        <f ca="1">IFERROR(INDEX(회계코드!$C:$C,MATCH(ROW(A289),회계코드!$B:$B,0),1),IFERROR(INDEX(회계코드!$E:$E,MATCH(ROW(A289),회계코드!$D:$D,0),1),""))</f>
        <v/>
      </c>
      <c r="B289" s="245"/>
      <c r="C289" s="246" t="str">
        <f ca="1">IF(LEN($A289)&gt;0,IF(LEFT($A289,1)&lt;&gt;" ",SUMIFS(수입,관,$A289,회계장부!$A:$A,"&lt;"&amp;회계보고_시작일),SUMIFS(수입,항목,TRIM($A289),회계장부!$A:$A,"&lt;"&amp;회계보고_시작일)),"")</f>
        <v/>
      </c>
      <c r="D289" s="246" t="str">
        <f ca="1">IF(LEN($A289)&gt;0,IF(LEFT($A289,1)&lt;&gt;" ",SUMIFS(수입,관,$A289,회계장부!$A:$A,"&gt;="&amp;회계보고_시작일,회계장부!$A:$A,"&lt;="&amp;회계보고_종료일),SUMIFS(수입,항목,TRIM($A289),회계장부!$A:$A,"&gt;="&amp;회계보고_시작일,회계장부!$A:$A,"&lt;="&amp;회계보고_종료일)),"")</f>
        <v/>
      </c>
      <c r="E289" s="254" t="str">
        <f t="shared" ca="1" si="15"/>
        <v/>
      </c>
      <c r="F289" s="235" t="str">
        <f ca="1">IFERROR(INDEX(회계코드!$G:$G,MATCH(ROW(F289),회계코드!$F:$F,0),1),IFERROR(INDEX(회계코드!$I:$I,MATCH(ROW(F289),회계코드!$H:$H,0),1),""))</f>
        <v/>
      </c>
      <c r="G289" s="251"/>
      <c r="H289" s="252" t="str">
        <f ca="1">IF(LEN($F289)&gt;0,IF(LEFT($F289,1)&lt;&gt;" ",SUMIFS(지출,관,$F289,회계장부!$A:$A,"&lt;"&amp;회계보고_시작일),SUMIFS(지출,항목,TRIM($F289),회계장부!$A:$A,"&lt;"&amp;회계보고_시작일)),"")</f>
        <v/>
      </c>
      <c r="I289" s="252" t="str">
        <f ca="1">IF(LEN($F289)&gt;0,IF(LEFT($F289,1)&lt;&gt;" ",SUMIFS(지출,관,$F289,회계장부!$A:$A,"&gt;="&amp;회계보고_시작일,회계장부!$A:$A,"&lt;="&amp;회계보고_종료일),SUMIFS(지출,항목,TRIM($F289),회계장부!$A:$A,"&gt;="&amp;회계보고_시작일,회계장부!$A:$A,"&lt;="&amp;회계보고_종료일)),"")</f>
        <v/>
      </c>
      <c r="J289" s="255" t="str">
        <f t="shared" ca="1" si="16"/>
        <v/>
      </c>
      <c r="O289" s="1">
        <f t="shared" ca="1" si="14"/>
        <v>0</v>
      </c>
    </row>
    <row r="290" spans="1:15" ht="17.25" thickBot="1">
      <c r="A290" s="234" t="str">
        <f ca="1">IFERROR(INDEX(회계코드!$C:$C,MATCH(ROW(A290),회계코드!$B:$B,0),1),IFERROR(INDEX(회계코드!$E:$E,MATCH(ROW(A290),회계코드!$D:$D,0),1),""))</f>
        <v/>
      </c>
      <c r="B290" s="245"/>
      <c r="C290" s="246" t="str">
        <f ca="1">IF(LEN($A290)&gt;0,IF(LEFT($A290,1)&lt;&gt;" ",SUMIFS(수입,관,$A290,회계장부!$A:$A,"&lt;"&amp;회계보고_시작일),SUMIFS(수입,항목,TRIM($A290),회계장부!$A:$A,"&lt;"&amp;회계보고_시작일)),"")</f>
        <v/>
      </c>
      <c r="D290" s="246" t="str">
        <f ca="1">IF(LEN($A290)&gt;0,IF(LEFT($A290,1)&lt;&gt;" ",SUMIFS(수입,관,$A290,회계장부!$A:$A,"&gt;="&amp;회계보고_시작일,회계장부!$A:$A,"&lt;="&amp;회계보고_종료일),SUMIFS(수입,항목,TRIM($A290),회계장부!$A:$A,"&gt;="&amp;회계보고_시작일,회계장부!$A:$A,"&lt;="&amp;회계보고_종료일)),"")</f>
        <v/>
      </c>
      <c r="E290" s="254" t="str">
        <f t="shared" ca="1" si="15"/>
        <v/>
      </c>
      <c r="F290" s="235" t="str">
        <f ca="1">IFERROR(INDEX(회계코드!$G:$G,MATCH(ROW(F290),회계코드!$F:$F,0),1),IFERROR(INDEX(회계코드!$I:$I,MATCH(ROW(F290),회계코드!$H:$H,0),1),""))</f>
        <v/>
      </c>
      <c r="G290" s="251"/>
      <c r="H290" s="252" t="str">
        <f ca="1">IF(LEN($F290)&gt;0,IF(LEFT($F290,1)&lt;&gt;" ",SUMIFS(지출,관,$F290,회계장부!$A:$A,"&lt;"&amp;회계보고_시작일),SUMIFS(지출,항목,TRIM($F290),회계장부!$A:$A,"&lt;"&amp;회계보고_시작일)),"")</f>
        <v/>
      </c>
      <c r="I290" s="252" t="str">
        <f ca="1">IF(LEN($F290)&gt;0,IF(LEFT($F290,1)&lt;&gt;" ",SUMIFS(지출,관,$F290,회계장부!$A:$A,"&gt;="&amp;회계보고_시작일,회계장부!$A:$A,"&lt;="&amp;회계보고_종료일),SUMIFS(지출,항목,TRIM($F290),회계장부!$A:$A,"&gt;="&amp;회계보고_시작일,회계장부!$A:$A,"&lt;="&amp;회계보고_종료일)),"")</f>
        <v/>
      </c>
      <c r="J290" s="255" t="str">
        <f t="shared" ca="1" si="16"/>
        <v/>
      </c>
      <c r="O290" s="1">
        <f t="shared" ca="1" si="14"/>
        <v>0</v>
      </c>
    </row>
    <row r="291" spans="1:15" ht="17.25" thickBot="1">
      <c r="A291" s="234" t="str">
        <f ca="1">IFERROR(INDEX(회계코드!$C:$C,MATCH(ROW(A291),회계코드!$B:$B,0),1),IFERROR(INDEX(회계코드!$E:$E,MATCH(ROW(A291),회계코드!$D:$D,0),1),""))</f>
        <v/>
      </c>
      <c r="B291" s="245"/>
      <c r="C291" s="246" t="str">
        <f ca="1">IF(LEN($A291)&gt;0,IF(LEFT($A291,1)&lt;&gt;" ",SUMIFS(수입,관,$A291,회계장부!$A:$A,"&lt;"&amp;회계보고_시작일),SUMIFS(수입,항목,TRIM($A291),회계장부!$A:$A,"&lt;"&amp;회계보고_시작일)),"")</f>
        <v/>
      </c>
      <c r="D291" s="246" t="str">
        <f ca="1">IF(LEN($A291)&gt;0,IF(LEFT($A291,1)&lt;&gt;" ",SUMIFS(수입,관,$A291,회계장부!$A:$A,"&gt;="&amp;회계보고_시작일,회계장부!$A:$A,"&lt;="&amp;회계보고_종료일),SUMIFS(수입,항목,TRIM($A291),회계장부!$A:$A,"&gt;="&amp;회계보고_시작일,회계장부!$A:$A,"&lt;="&amp;회계보고_종료일)),"")</f>
        <v/>
      </c>
      <c r="E291" s="254" t="str">
        <f t="shared" ca="1" si="15"/>
        <v/>
      </c>
      <c r="F291" s="235" t="str">
        <f ca="1">IFERROR(INDEX(회계코드!$G:$G,MATCH(ROW(F291),회계코드!$F:$F,0),1),IFERROR(INDEX(회계코드!$I:$I,MATCH(ROW(F291),회계코드!$H:$H,0),1),""))</f>
        <v/>
      </c>
      <c r="G291" s="251"/>
      <c r="H291" s="252" t="str">
        <f ca="1">IF(LEN($F291)&gt;0,IF(LEFT($F291,1)&lt;&gt;" ",SUMIFS(지출,관,$F291,회계장부!$A:$A,"&lt;"&amp;회계보고_시작일),SUMIFS(지출,항목,TRIM($F291),회계장부!$A:$A,"&lt;"&amp;회계보고_시작일)),"")</f>
        <v/>
      </c>
      <c r="I291" s="252" t="str">
        <f ca="1">IF(LEN($F291)&gt;0,IF(LEFT($F291,1)&lt;&gt;" ",SUMIFS(지출,관,$F291,회계장부!$A:$A,"&gt;="&amp;회계보고_시작일,회계장부!$A:$A,"&lt;="&amp;회계보고_종료일),SUMIFS(지출,항목,TRIM($F291),회계장부!$A:$A,"&gt;="&amp;회계보고_시작일,회계장부!$A:$A,"&lt;="&amp;회계보고_종료일)),"")</f>
        <v/>
      </c>
      <c r="J291" s="255" t="str">
        <f t="shared" ca="1" si="16"/>
        <v/>
      </c>
      <c r="O291" s="1">
        <f t="shared" ca="1" si="14"/>
        <v>0</v>
      </c>
    </row>
    <row r="292" spans="1:15" ht="17.25" thickBot="1">
      <c r="A292" s="234" t="str">
        <f ca="1">IFERROR(INDEX(회계코드!$C:$C,MATCH(ROW(A292),회계코드!$B:$B,0),1),IFERROR(INDEX(회계코드!$E:$E,MATCH(ROW(A292),회계코드!$D:$D,0),1),""))</f>
        <v/>
      </c>
      <c r="B292" s="245"/>
      <c r="C292" s="246" t="str">
        <f ca="1">IF(LEN($A292)&gt;0,IF(LEFT($A292,1)&lt;&gt;" ",SUMIFS(수입,관,$A292,회계장부!$A:$A,"&lt;"&amp;회계보고_시작일),SUMIFS(수입,항목,TRIM($A292),회계장부!$A:$A,"&lt;"&amp;회계보고_시작일)),"")</f>
        <v/>
      </c>
      <c r="D292" s="246" t="str">
        <f ca="1">IF(LEN($A292)&gt;0,IF(LEFT($A292,1)&lt;&gt;" ",SUMIFS(수입,관,$A292,회계장부!$A:$A,"&gt;="&amp;회계보고_시작일,회계장부!$A:$A,"&lt;="&amp;회계보고_종료일),SUMIFS(수입,항목,TRIM($A292),회계장부!$A:$A,"&gt;="&amp;회계보고_시작일,회계장부!$A:$A,"&lt;="&amp;회계보고_종료일)),"")</f>
        <v/>
      </c>
      <c r="E292" s="254" t="str">
        <f t="shared" ca="1" si="15"/>
        <v/>
      </c>
      <c r="F292" s="235" t="str">
        <f ca="1">IFERROR(INDEX(회계코드!$G:$G,MATCH(ROW(F292),회계코드!$F:$F,0),1),IFERROR(INDEX(회계코드!$I:$I,MATCH(ROW(F292),회계코드!$H:$H,0),1),""))</f>
        <v/>
      </c>
      <c r="G292" s="251"/>
      <c r="H292" s="252" t="str">
        <f ca="1">IF(LEN($F292)&gt;0,IF(LEFT($F292,1)&lt;&gt;" ",SUMIFS(지출,관,$F292,회계장부!$A:$A,"&lt;"&amp;회계보고_시작일),SUMIFS(지출,항목,TRIM($F292),회계장부!$A:$A,"&lt;"&amp;회계보고_시작일)),"")</f>
        <v/>
      </c>
      <c r="I292" s="252" t="str">
        <f ca="1">IF(LEN($F292)&gt;0,IF(LEFT($F292,1)&lt;&gt;" ",SUMIFS(지출,관,$F292,회계장부!$A:$A,"&gt;="&amp;회계보고_시작일,회계장부!$A:$A,"&lt;="&amp;회계보고_종료일),SUMIFS(지출,항목,TRIM($F292),회계장부!$A:$A,"&gt;="&amp;회계보고_시작일,회계장부!$A:$A,"&lt;="&amp;회계보고_종료일)),"")</f>
        <v/>
      </c>
      <c r="J292" s="255" t="str">
        <f t="shared" ca="1" si="16"/>
        <v/>
      </c>
      <c r="O292" s="1">
        <f t="shared" ca="1" si="14"/>
        <v>0</v>
      </c>
    </row>
    <row r="293" spans="1:15" ht="17.25" thickBot="1">
      <c r="A293" s="234" t="str">
        <f ca="1">IFERROR(INDEX(회계코드!$C:$C,MATCH(ROW(A293),회계코드!$B:$B,0),1),IFERROR(INDEX(회계코드!$E:$E,MATCH(ROW(A293),회계코드!$D:$D,0),1),""))</f>
        <v/>
      </c>
      <c r="B293" s="245"/>
      <c r="C293" s="246" t="str">
        <f ca="1">IF(LEN($A293)&gt;0,IF(LEFT($A293,1)&lt;&gt;" ",SUMIFS(수입,관,$A293,회계장부!$A:$A,"&lt;"&amp;회계보고_시작일),SUMIFS(수입,항목,TRIM($A293),회계장부!$A:$A,"&lt;"&amp;회계보고_시작일)),"")</f>
        <v/>
      </c>
      <c r="D293" s="246" t="str">
        <f ca="1">IF(LEN($A293)&gt;0,IF(LEFT($A293,1)&lt;&gt;" ",SUMIFS(수입,관,$A293,회계장부!$A:$A,"&gt;="&amp;회계보고_시작일,회계장부!$A:$A,"&lt;="&amp;회계보고_종료일),SUMIFS(수입,항목,TRIM($A293),회계장부!$A:$A,"&gt;="&amp;회계보고_시작일,회계장부!$A:$A,"&lt;="&amp;회계보고_종료일)),"")</f>
        <v/>
      </c>
      <c r="E293" s="254" t="str">
        <f t="shared" ca="1" si="15"/>
        <v/>
      </c>
      <c r="F293" s="235" t="str">
        <f ca="1">IFERROR(INDEX(회계코드!$G:$G,MATCH(ROW(F293),회계코드!$F:$F,0),1),IFERROR(INDEX(회계코드!$I:$I,MATCH(ROW(F293),회계코드!$H:$H,0),1),""))</f>
        <v/>
      </c>
      <c r="G293" s="251"/>
      <c r="H293" s="252" t="str">
        <f ca="1">IF(LEN($F293)&gt;0,IF(LEFT($F293,1)&lt;&gt;" ",SUMIFS(지출,관,$F293,회계장부!$A:$A,"&lt;"&amp;회계보고_시작일),SUMIFS(지출,항목,TRIM($F293),회계장부!$A:$A,"&lt;"&amp;회계보고_시작일)),"")</f>
        <v/>
      </c>
      <c r="I293" s="252" t="str">
        <f ca="1">IF(LEN($F293)&gt;0,IF(LEFT($F293,1)&lt;&gt;" ",SUMIFS(지출,관,$F293,회계장부!$A:$A,"&gt;="&amp;회계보고_시작일,회계장부!$A:$A,"&lt;="&amp;회계보고_종료일),SUMIFS(지출,항목,TRIM($F293),회계장부!$A:$A,"&gt;="&amp;회계보고_시작일,회계장부!$A:$A,"&lt;="&amp;회계보고_종료일)),"")</f>
        <v/>
      </c>
      <c r="J293" s="255" t="str">
        <f t="shared" ca="1" si="16"/>
        <v/>
      </c>
      <c r="O293" s="1">
        <f t="shared" ca="1" si="14"/>
        <v>0</v>
      </c>
    </row>
    <row r="294" spans="1:15" ht="17.25" thickBot="1">
      <c r="A294" s="234" t="str">
        <f ca="1">IFERROR(INDEX(회계코드!$C:$C,MATCH(ROW(A294),회계코드!$B:$B,0),1),IFERROR(INDEX(회계코드!$E:$E,MATCH(ROW(A294),회계코드!$D:$D,0),1),""))</f>
        <v/>
      </c>
      <c r="B294" s="245"/>
      <c r="C294" s="246" t="str">
        <f ca="1">IF(LEN($A294)&gt;0,IF(LEFT($A294,1)&lt;&gt;" ",SUMIFS(수입,관,$A294,회계장부!$A:$A,"&lt;"&amp;회계보고_시작일),SUMIFS(수입,항목,TRIM($A294),회계장부!$A:$A,"&lt;"&amp;회계보고_시작일)),"")</f>
        <v/>
      </c>
      <c r="D294" s="246" t="str">
        <f ca="1">IF(LEN($A294)&gt;0,IF(LEFT($A294,1)&lt;&gt;" ",SUMIFS(수입,관,$A294,회계장부!$A:$A,"&gt;="&amp;회계보고_시작일,회계장부!$A:$A,"&lt;="&amp;회계보고_종료일),SUMIFS(수입,항목,TRIM($A294),회계장부!$A:$A,"&gt;="&amp;회계보고_시작일,회계장부!$A:$A,"&lt;="&amp;회계보고_종료일)),"")</f>
        <v/>
      </c>
      <c r="E294" s="254" t="str">
        <f t="shared" ca="1" si="15"/>
        <v/>
      </c>
      <c r="F294" s="235" t="str">
        <f ca="1">IFERROR(INDEX(회계코드!$G:$G,MATCH(ROW(F294),회계코드!$F:$F,0),1),IFERROR(INDEX(회계코드!$I:$I,MATCH(ROW(F294),회계코드!$H:$H,0),1),""))</f>
        <v/>
      </c>
      <c r="G294" s="251"/>
      <c r="H294" s="252" t="str">
        <f ca="1">IF(LEN($F294)&gt;0,IF(LEFT($F294,1)&lt;&gt;" ",SUMIFS(지출,관,$F294,회계장부!$A:$A,"&lt;"&amp;회계보고_시작일),SUMIFS(지출,항목,TRIM($F294),회계장부!$A:$A,"&lt;"&amp;회계보고_시작일)),"")</f>
        <v/>
      </c>
      <c r="I294" s="252" t="str">
        <f ca="1">IF(LEN($F294)&gt;0,IF(LEFT($F294,1)&lt;&gt;" ",SUMIFS(지출,관,$F294,회계장부!$A:$A,"&gt;="&amp;회계보고_시작일,회계장부!$A:$A,"&lt;="&amp;회계보고_종료일),SUMIFS(지출,항목,TRIM($F294),회계장부!$A:$A,"&gt;="&amp;회계보고_시작일,회계장부!$A:$A,"&lt;="&amp;회계보고_종료일)),"")</f>
        <v/>
      </c>
      <c r="J294" s="255" t="str">
        <f t="shared" ca="1" si="16"/>
        <v/>
      </c>
      <c r="O294" s="1">
        <f t="shared" ca="1" si="14"/>
        <v>0</v>
      </c>
    </row>
    <row r="295" spans="1:15" ht="17.25" thickBot="1">
      <c r="A295" s="234" t="str">
        <f ca="1">IFERROR(INDEX(회계코드!$C:$C,MATCH(ROW(A295),회계코드!$B:$B,0),1),IFERROR(INDEX(회계코드!$E:$E,MATCH(ROW(A295),회계코드!$D:$D,0),1),""))</f>
        <v/>
      </c>
      <c r="B295" s="245"/>
      <c r="C295" s="246" t="str">
        <f ca="1">IF(LEN($A295)&gt;0,IF(LEFT($A295,1)&lt;&gt;" ",SUMIFS(수입,관,$A295,회계장부!$A:$A,"&lt;"&amp;회계보고_시작일),SUMIFS(수입,항목,TRIM($A295),회계장부!$A:$A,"&lt;"&amp;회계보고_시작일)),"")</f>
        <v/>
      </c>
      <c r="D295" s="246" t="str">
        <f ca="1">IF(LEN($A295)&gt;0,IF(LEFT($A295,1)&lt;&gt;" ",SUMIFS(수입,관,$A295,회계장부!$A:$A,"&gt;="&amp;회계보고_시작일,회계장부!$A:$A,"&lt;="&amp;회계보고_종료일),SUMIFS(수입,항목,TRIM($A295),회계장부!$A:$A,"&gt;="&amp;회계보고_시작일,회계장부!$A:$A,"&lt;="&amp;회계보고_종료일)),"")</f>
        <v/>
      </c>
      <c r="E295" s="254" t="str">
        <f t="shared" ca="1" si="15"/>
        <v/>
      </c>
      <c r="F295" s="235" t="str">
        <f ca="1">IFERROR(INDEX(회계코드!$G:$G,MATCH(ROW(F295),회계코드!$F:$F,0),1),IFERROR(INDEX(회계코드!$I:$I,MATCH(ROW(F295),회계코드!$H:$H,0),1),""))</f>
        <v/>
      </c>
      <c r="G295" s="251"/>
      <c r="H295" s="252" t="str">
        <f ca="1">IF(LEN($F295)&gt;0,IF(LEFT($F295,1)&lt;&gt;" ",SUMIFS(지출,관,$F295,회계장부!$A:$A,"&lt;"&amp;회계보고_시작일),SUMIFS(지출,항목,TRIM($F295),회계장부!$A:$A,"&lt;"&amp;회계보고_시작일)),"")</f>
        <v/>
      </c>
      <c r="I295" s="252" t="str">
        <f ca="1">IF(LEN($F295)&gt;0,IF(LEFT($F295,1)&lt;&gt;" ",SUMIFS(지출,관,$F295,회계장부!$A:$A,"&gt;="&amp;회계보고_시작일,회계장부!$A:$A,"&lt;="&amp;회계보고_종료일),SUMIFS(지출,항목,TRIM($F295),회계장부!$A:$A,"&gt;="&amp;회계보고_시작일,회계장부!$A:$A,"&lt;="&amp;회계보고_종료일)),"")</f>
        <v/>
      </c>
      <c r="J295" s="255" t="str">
        <f t="shared" ca="1" si="16"/>
        <v/>
      </c>
      <c r="O295" s="1">
        <f t="shared" ca="1" si="14"/>
        <v>0</v>
      </c>
    </row>
    <row r="296" spans="1:15" ht="17.25" thickBot="1">
      <c r="A296" s="234" t="str">
        <f ca="1">IFERROR(INDEX(회계코드!$C:$C,MATCH(ROW(A296),회계코드!$B:$B,0),1),IFERROR(INDEX(회계코드!$E:$E,MATCH(ROW(A296),회계코드!$D:$D,0),1),""))</f>
        <v/>
      </c>
      <c r="B296" s="245"/>
      <c r="C296" s="246" t="str">
        <f ca="1">IF(LEN($A296)&gt;0,IF(LEFT($A296,1)&lt;&gt;" ",SUMIFS(수입,관,$A296,회계장부!$A:$A,"&lt;"&amp;회계보고_시작일),SUMIFS(수입,항목,TRIM($A296),회계장부!$A:$A,"&lt;"&amp;회계보고_시작일)),"")</f>
        <v/>
      </c>
      <c r="D296" s="246" t="str">
        <f ca="1">IF(LEN($A296)&gt;0,IF(LEFT($A296,1)&lt;&gt;" ",SUMIFS(수입,관,$A296,회계장부!$A:$A,"&gt;="&amp;회계보고_시작일,회계장부!$A:$A,"&lt;="&amp;회계보고_종료일),SUMIFS(수입,항목,TRIM($A296),회계장부!$A:$A,"&gt;="&amp;회계보고_시작일,회계장부!$A:$A,"&lt;="&amp;회계보고_종료일)),"")</f>
        <v/>
      </c>
      <c r="E296" s="254" t="str">
        <f t="shared" ca="1" si="15"/>
        <v/>
      </c>
      <c r="F296" s="235" t="str">
        <f ca="1">IFERROR(INDEX(회계코드!$G:$G,MATCH(ROW(F296),회계코드!$F:$F,0),1),IFERROR(INDEX(회계코드!$I:$I,MATCH(ROW(F296),회계코드!$H:$H,0),1),""))</f>
        <v/>
      </c>
      <c r="G296" s="251"/>
      <c r="H296" s="252" t="str">
        <f ca="1">IF(LEN($F296)&gt;0,IF(LEFT($F296,1)&lt;&gt;" ",SUMIFS(지출,관,$F296,회계장부!$A:$A,"&lt;"&amp;회계보고_시작일),SUMIFS(지출,항목,TRIM($F296),회계장부!$A:$A,"&lt;"&amp;회계보고_시작일)),"")</f>
        <v/>
      </c>
      <c r="I296" s="252" t="str">
        <f ca="1">IF(LEN($F296)&gt;0,IF(LEFT($F296,1)&lt;&gt;" ",SUMIFS(지출,관,$F296,회계장부!$A:$A,"&gt;="&amp;회계보고_시작일,회계장부!$A:$A,"&lt;="&amp;회계보고_종료일),SUMIFS(지출,항목,TRIM($F296),회계장부!$A:$A,"&gt;="&amp;회계보고_시작일,회계장부!$A:$A,"&lt;="&amp;회계보고_종료일)),"")</f>
        <v/>
      </c>
      <c r="J296" s="255" t="str">
        <f t="shared" ca="1" si="16"/>
        <v/>
      </c>
      <c r="O296" s="1">
        <f t="shared" ca="1" si="14"/>
        <v>0</v>
      </c>
    </row>
    <row r="297" spans="1:15" ht="17.25" thickBot="1">
      <c r="A297" s="234" t="str">
        <f ca="1">IFERROR(INDEX(회계코드!$C:$C,MATCH(ROW(A297),회계코드!$B:$B,0),1),IFERROR(INDEX(회계코드!$E:$E,MATCH(ROW(A297),회계코드!$D:$D,0),1),""))</f>
        <v/>
      </c>
      <c r="B297" s="245"/>
      <c r="C297" s="246" t="str">
        <f ca="1">IF(LEN($A297)&gt;0,IF(LEFT($A297,1)&lt;&gt;" ",SUMIFS(수입,관,$A297,회계장부!$A:$A,"&lt;"&amp;회계보고_시작일),SUMIFS(수입,항목,TRIM($A297),회계장부!$A:$A,"&lt;"&amp;회계보고_시작일)),"")</f>
        <v/>
      </c>
      <c r="D297" s="246" t="str">
        <f ca="1">IF(LEN($A297)&gt;0,IF(LEFT($A297,1)&lt;&gt;" ",SUMIFS(수입,관,$A297,회계장부!$A:$A,"&gt;="&amp;회계보고_시작일,회계장부!$A:$A,"&lt;="&amp;회계보고_종료일),SUMIFS(수입,항목,TRIM($A297),회계장부!$A:$A,"&gt;="&amp;회계보고_시작일,회계장부!$A:$A,"&lt;="&amp;회계보고_종료일)),"")</f>
        <v/>
      </c>
      <c r="E297" s="254" t="str">
        <f t="shared" ca="1" si="15"/>
        <v/>
      </c>
      <c r="F297" s="235" t="str">
        <f ca="1">IFERROR(INDEX(회계코드!$G:$G,MATCH(ROW(F297),회계코드!$F:$F,0),1),IFERROR(INDEX(회계코드!$I:$I,MATCH(ROW(F297),회계코드!$H:$H,0),1),""))</f>
        <v/>
      </c>
      <c r="G297" s="251"/>
      <c r="H297" s="252" t="str">
        <f ca="1">IF(LEN($F297)&gt;0,IF(LEFT($F297,1)&lt;&gt;" ",SUMIFS(지출,관,$F297,회계장부!$A:$A,"&lt;"&amp;회계보고_시작일),SUMIFS(지출,항목,TRIM($F297),회계장부!$A:$A,"&lt;"&amp;회계보고_시작일)),"")</f>
        <v/>
      </c>
      <c r="I297" s="252" t="str">
        <f ca="1">IF(LEN($F297)&gt;0,IF(LEFT($F297,1)&lt;&gt;" ",SUMIFS(지출,관,$F297,회계장부!$A:$A,"&gt;="&amp;회계보고_시작일,회계장부!$A:$A,"&lt;="&amp;회계보고_종료일),SUMIFS(지출,항목,TRIM($F297),회계장부!$A:$A,"&gt;="&amp;회계보고_시작일,회계장부!$A:$A,"&lt;="&amp;회계보고_종료일)),"")</f>
        <v/>
      </c>
      <c r="J297" s="255" t="str">
        <f t="shared" ca="1" si="16"/>
        <v/>
      </c>
      <c r="O297" s="1">
        <f t="shared" ca="1" si="14"/>
        <v>0</v>
      </c>
    </row>
    <row r="298" spans="1:15" ht="17.25" thickBot="1">
      <c r="A298" s="234" t="str">
        <f ca="1">IFERROR(INDEX(회계코드!$C:$C,MATCH(ROW(A298),회계코드!$B:$B,0),1),IFERROR(INDEX(회계코드!$E:$E,MATCH(ROW(A298),회계코드!$D:$D,0),1),""))</f>
        <v/>
      </c>
      <c r="B298" s="245"/>
      <c r="C298" s="246" t="str">
        <f ca="1">IF(LEN($A298)&gt;0,IF(LEFT($A298,1)&lt;&gt;" ",SUMIFS(수입,관,$A298,회계장부!$A:$A,"&lt;"&amp;회계보고_시작일),SUMIFS(수입,항목,TRIM($A298),회계장부!$A:$A,"&lt;"&amp;회계보고_시작일)),"")</f>
        <v/>
      </c>
      <c r="D298" s="246" t="str">
        <f ca="1">IF(LEN($A298)&gt;0,IF(LEFT($A298,1)&lt;&gt;" ",SUMIFS(수입,관,$A298,회계장부!$A:$A,"&gt;="&amp;회계보고_시작일,회계장부!$A:$A,"&lt;="&amp;회계보고_종료일),SUMIFS(수입,항목,TRIM($A298),회계장부!$A:$A,"&gt;="&amp;회계보고_시작일,회계장부!$A:$A,"&lt;="&amp;회계보고_종료일)),"")</f>
        <v/>
      </c>
      <c r="E298" s="254" t="str">
        <f t="shared" ca="1" si="15"/>
        <v/>
      </c>
      <c r="F298" s="235" t="str">
        <f ca="1">IFERROR(INDEX(회계코드!$G:$G,MATCH(ROW(F298),회계코드!$F:$F,0),1),IFERROR(INDEX(회계코드!$I:$I,MATCH(ROW(F298),회계코드!$H:$H,0),1),""))</f>
        <v/>
      </c>
      <c r="G298" s="251"/>
      <c r="H298" s="252" t="str">
        <f ca="1">IF(LEN($F298)&gt;0,IF(LEFT($F298,1)&lt;&gt;" ",SUMIFS(지출,관,$F298,회계장부!$A:$A,"&lt;"&amp;회계보고_시작일),SUMIFS(지출,항목,TRIM($F298),회계장부!$A:$A,"&lt;"&amp;회계보고_시작일)),"")</f>
        <v/>
      </c>
      <c r="I298" s="252" t="str">
        <f ca="1">IF(LEN($F298)&gt;0,IF(LEFT($F298,1)&lt;&gt;" ",SUMIFS(지출,관,$F298,회계장부!$A:$A,"&gt;="&amp;회계보고_시작일,회계장부!$A:$A,"&lt;="&amp;회계보고_종료일),SUMIFS(지출,항목,TRIM($F298),회계장부!$A:$A,"&gt;="&amp;회계보고_시작일,회계장부!$A:$A,"&lt;="&amp;회계보고_종료일)),"")</f>
        <v/>
      </c>
      <c r="J298" s="255" t="str">
        <f t="shared" ca="1" si="16"/>
        <v/>
      </c>
      <c r="O298" s="1">
        <f t="shared" ca="1" si="14"/>
        <v>0</v>
      </c>
    </row>
    <row r="299" spans="1:15" ht="17.25" thickBot="1">
      <c r="A299" s="234" t="str">
        <f ca="1">IFERROR(INDEX(회계코드!$C:$C,MATCH(ROW(A299),회계코드!$B:$B,0),1),IFERROR(INDEX(회계코드!$E:$E,MATCH(ROW(A299),회계코드!$D:$D,0),1),""))</f>
        <v/>
      </c>
      <c r="B299" s="245"/>
      <c r="C299" s="246" t="str">
        <f ca="1">IF(LEN($A299)&gt;0,IF(LEFT($A299,1)&lt;&gt;" ",SUMIFS(수입,관,$A299,회계장부!$A:$A,"&lt;"&amp;회계보고_시작일),SUMIFS(수입,항목,TRIM($A299),회계장부!$A:$A,"&lt;"&amp;회계보고_시작일)),"")</f>
        <v/>
      </c>
      <c r="D299" s="246" t="str">
        <f ca="1">IF(LEN($A299)&gt;0,IF(LEFT($A299,1)&lt;&gt;" ",SUMIFS(수입,관,$A299,회계장부!$A:$A,"&gt;="&amp;회계보고_시작일,회계장부!$A:$A,"&lt;="&amp;회계보고_종료일),SUMIFS(수입,항목,TRIM($A299),회계장부!$A:$A,"&gt;="&amp;회계보고_시작일,회계장부!$A:$A,"&lt;="&amp;회계보고_종료일)),"")</f>
        <v/>
      </c>
      <c r="E299" s="254" t="str">
        <f t="shared" ca="1" si="15"/>
        <v/>
      </c>
      <c r="F299" s="235" t="str">
        <f ca="1">IFERROR(INDEX(회계코드!$G:$G,MATCH(ROW(F299),회계코드!$F:$F,0),1),IFERROR(INDEX(회계코드!$I:$I,MATCH(ROW(F299),회계코드!$H:$H,0),1),""))</f>
        <v/>
      </c>
      <c r="G299" s="251"/>
      <c r="H299" s="252" t="str">
        <f ca="1">IF(LEN($F299)&gt;0,IF(LEFT($F299,1)&lt;&gt;" ",SUMIFS(지출,관,$F299,회계장부!$A:$A,"&lt;"&amp;회계보고_시작일),SUMIFS(지출,항목,TRIM($F299),회계장부!$A:$A,"&lt;"&amp;회계보고_시작일)),"")</f>
        <v/>
      </c>
      <c r="I299" s="252" t="str">
        <f ca="1">IF(LEN($F299)&gt;0,IF(LEFT($F299,1)&lt;&gt;" ",SUMIFS(지출,관,$F299,회계장부!$A:$A,"&gt;="&amp;회계보고_시작일,회계장부!$A:$A,"&lt;="&amp;회계보고_종료일),SUMIFS(지출,항목,TRIM($F299),회계장부!$A:$A,"&gt;="&amp;회계보고_시작일,회계장부!$A:$A,"&lt;="&amp;회계보고_종료일)),"")</f>
        <v/>
      </c>
      <c r="J299" s="255" t="str">
        <f t="shared" ca="1" si="16"/>
        <v/>
      </c>
      <c r="O299" s="1">
        <f t="shared" ca="1" si="14"/>
        <v>0</v>
      </c>
    </row>
    <row r="300" spans="1:15" ht="17.25" thickBot="1">
      <c r="A300" s="234" t="str">
        <f ca="1">IFERROR(INDEX(회계코드!$C:$C,MATCH(ROW(A300),회계코드!$B:$B,0),1),IFERROR(INDEX(회계코드!$E:$E,MATCH(ROW(A300),회계코드!$D:$D,0),1),""))</f>
        <v/>
      </c>
      <c r="B300" s="245"/>
      <c r="C300" s="246" t="str">
        <f ca="1">IF(LEN($A300)&gt;0,IF(LEFT($A300,1)&lt;&gt;" ",SUMIFS(수입,관,$A300,회계장부!$A:$A,"&lt;"&amp;회계보고_시작일),SUMIFS(수입,항목,TRIM($A300),회계장부!$A:$A,"&lt;"&amp;회계보고_시작일)),"")</f>
        <v/>
      </c>
      <c r="D300" s="246" t="str">
        <f ca="1">IF(LEN($A300)&gt;0,IF(LEFT($A300,1)&lt;&gt;" ",SUMIFS(수입,관,$A300,회계장부!$A:$A,"&gt;="&amp;회계보고_시작일,회계장부!$A:$A,"&lt;="&amp;회계보고_종료일),SUMIFS(수입,항목,TRIM($A300),회계장부!$A:$A,"&gt;="&amp;회계보고_시작일,회계장부!$A:$A,"&lt;="&amp;회계보고_종료일)),"")</f>
        <v/>
      </c>
      <c r="E300" s="254" t="str">
        <f t="shared" ca="1" si="15"/>
        <v/>
      </c>
      <c r="F300" s="235" t="str">
        <f ca="1">IFERROR(INDEX(회계코드!$G:$G,MATCH(ROW(F300),회계코드!$F:$F,0),1),IFERROR(INDEX(회계코드!$I:$I,MATCH(ROW(F300),회계코드!$H:$H,0),1),""))</f>
        <v/>
      </c>
      <c r="G300" s="251"/>
      <c r="H300" s="252" t="str">
        <f ca="1">IF(LEN($F300)&gt;0,IF(LEFT($F300,1)&lt;&gt;" ",SUMIFS(지출,관,$F300,회계장부!$A:$A,"&lt;"&amp;회계보고_시작일),SUMIFS(지출,항목,TRIM($F300),회계장부!$A:$A,"&lt;"&amp;회계보고_시작일)),"")</f>
        <v/>
      </c>
      <c r="I300" s="252" t="str">
        <f ca="1">IF(LEN($F300)&gt;0,IF(LEFT($F300,1)&lt;&gt;" ",SUMIFS(지출,관,$F300,회계장부!$A:$A,"&gt;="&amp;회계보고_시작일,회계장부!$A:$A,"&lt;="&amp;회계보고_종료일),SUMIFS(지출,항목,TRIM($F300),회계장부!$A:$A,"&gt;="&amp;회계보고_시작일,회계장부!$A:$A,"&lt;="&amp;회계보고_종료일)),"")</f>
        <v/>
      </c>
      <c r="J300" s="255" t="str">
        <f t="shared" ca="1" si="16"/>
        <v/>
      </c>
      <c r="O300" s="1">
        <f t="shared" ca="1" si="14"/>
        <v>0</v>
      </c>
    </row>
    <row r="301" spans="1:15" ht="17.25" thickBot="1">
      <c r="A301" s="234" t="str">
        <f ca="1">IFERROR(INDEX(회계코드!$C:$C,MATCH(ROW(A301),회계코드!$B:$B,0),1),IFERROR(INDEX(회계코드!$E:$E,MATCH(ROW(A301),회계코드!$D:$D,0),1),""))</f>
        <v/>
      </c>
      <c r="B301" s="245"/>
      <c r="C301" s="246" t="str">
        <f ca="1">IF(LEN($A301)&gt;0,IF(LEFT($A301,1)&lt;&gt;" ",SUMIFS(수입,관,$A301,회계장부!$A:$A,"&lt;"&amp;회계보고_시작일),SUMIFS(수입,항목,TRIM($A301),회계장부!$A:$A,"&lt;"&amp;회계보고_시작일)),"")</f>
        <v/>
      </c>
      <c r="D301" s="246" t="str">
        <f ca="1">IF(LEN($A301)&gt;0,IF(LEFT($A301,1)&lt;&gt;" ",SUMIFS(수입,관,$A301,회계장부!$A:$A,"&gt;="&amp;회계보고_시작일,회계장부!$A:$A,"&lt;="&amp;회계보고_종료일),SUMIFS(수입,항목,TRIM($A301),회계장부!$A:$A,"&gt;="&amp;회계보고_시작일,회계장부!$A:$A,"&lt;="&amp;회계보고_종료일)),"")</f>
        <v/>
      </c>
      <c r="E301" s="254" t="str">
        <f t="shared" ca="1" si="15"/>
        <v/>
      </c>
      <c r="F301" s="235" t="str">
        <f ca="1">IFERROR(INDEX(회계코드!$G:$G,MATCH(ROW(F301),회계코드!$F:$F,0),1),IFERROR(INDEX(회계코드!$I:$I,MATCH(ROW(F301),회계코드!$H:$H,0),1),""))</f>
        <v/>
      </c>
      <c r="G301" s="251"/>
      <c r="H301" s="252" t="str">
        <f ca="1">IF(LEN($F301)&gt;0,IF(LEFT($F301,1)&lt;&gt;" ",SUMIFS(지출,관,$F301,회계장부!$A:$A,"&lt;"&amp;회계보고_시작일),SUMIFS(지출,항목,TRIM($F301),회계장부!$A:$A,"&lt;"&amp;회계보고_시작일)),"")</f>
        <v/>
      </c>
      <c r="I301" s="252" t="str">
        <f ca="1">IF(LEN($F301)&gt;0,IF(LEFT($F301,1)&lt;&gt;" ",SUMIFS(지출,관,$F301,회계장부!$A:$A,"&gt;="&amp;회계보고_시작일,회계장부!$A:$A,"&lt;="&amp;회계보고_종료일),SUMIFS(지출,항목,TRIM($F301),회계장부!$A:$A,"&gt;="&amp;회계보고_시작일,회계장부!$A:$A,"&lt;="&amp;회계보고_종료일)),"")</f>
        <v/>
      </c>
      <c r="J301" s="255" t="str">
        <f t="shared" ca="1" si="16"/>
        <v/>
      </c>
      <c r="O301" s="1">
        <f t="shared" ca="1" si="14"/>
        <v>0</v>
      </c>
    </row>
    <row r="302" spans="1:15" ht="17.25" thickBot="1">
      <c r="A302" s="234" t="str">
        <f ca="1">IFERROR(INDEX(회계코드!$C:$C,MATCH(ROW(A302),회계코드!$B:$B,0),1),IFERROR(INDEX(회계코드!$E:$E,MATCH(ROW(A302),회계코드!$D:$D,0),1),""))</f>
        <v/>
      </c>
      <c r="B302" s="245"/>
      <c r="C302" s="246" t="str">
        <f ca="1">IF(LEN($A302)&gt;0,IF(LEFT($A302,1)&lt;&gt;" ",SUMIFS(수입,관,$A302,회계장부!$A:$A,"&lt;"&amp;회계보고_시작일),SUMIFS(수입,항목,TRIM($A302),회계장부!$A:$A,"&lt;"&amp;회계보고_시작일)),"")</f>
        <v/>
      </c>
      <c r="D302" s="246" t="str">
        <f ca="1">IF(LEN($A302)&gt;0,IF(LEFT($A302,1)&lt;&gt;" ",SUMIFS(수입,관,$A302,회계장부!$A:$A,"&gt;="&amp;회계보고_시작일,회계장부!$A:$A,"&lt;="&amp;회계보고_종료일),SUMIFS(수입,항목,TRIM($A302),회계장부!$A:$A,"&gt;="&amp;회계보고_시작일,회계장부!$A:$A,"&lt;="&amp;회계보고_종료일)),"")</f>
        <v/>
      </c>
      <c r="E302" s="254" t="str">
        <f t="shared" ca="1" si="15"/>
        <v/>
      </c>
      <c r="F302" s="235" t="str">
        <f ca="1">IFERROR(INDEX(회계코드!$G:$G,MATCH(ROW(F302),회계코드!$F:$F,0),1),IFERROR(INDEX(회계코드!$I:$I,MATCH(ROW(F302),회계코드!$H:$H,0),1),""))</f>
        <v/>
      </c>
      <c r="G302" s="251"/>
      <c r="H302" s="252" t="str">
        <f ca="1">IF(LEN($F302)&gt;0,IF(LEFT($F302,1)&lt;&gt;" ",SUMIFS(지출,관,$F302,회계장부!$A:$A,"&lt;"&amp;회계보고_시작일),SUMIFS(지출,항목,TRIM($F302),회계장부!$A:$A,"&lt;"&amp;회계보고_시작일)),"")</f>
        <v/>
      </c>
      <c r="I302" s="252" t="str">
        <f ca="1">IF(LEN($F302)&gt;0,IF(LEFT($F302,1)&lt;&gt;" ",SUMIFS(지출,관,$F302,회계장부!$A:$A,"&gt;="&amp;회계보고_시작일,회계장부!$A:$A,"&lt;="&amp;회계보고_종료일),SUMIFS(지출,항목,TRIM($F302),회계장부!$A:$A,"&gt;="&amp;회계보고_시작일,회계장부!$A:$A,"&lt;="&amp;회계보고_종료일)),"")</f>
        <v/>
      </c>
      <c r="J302" s="255" t="str">
        <f t="shared" ca="1" si="16"/>
        <v/>
      </c>
      <c r="O302" s="1">
        <f t="shared" ca="1" si="14"/>
        <v>0</v>
      </c>
    </row>
    <row r="303" spans="1:15" ht="17.25" thickBot="1">
      <c r="A303" s="234" t="str">
        <f ca="1">IFERROR(INDEX(회계코드!$C:$C,MATCH(ROW(A303),회계코드!$B:$B,0),1),IFERROR(INDEX(회계코드!$E:$E,MATCH(ROW(A303),회계코드!$D:$D,0),1),""))</f>
        <v/>
      </c>
      <c r="B303" s="245"/>
      <c r="C303" s="246" t="str">
        <f ca="1">IF(LEN($A303)&gt;0,IF(LEFT($A303,1)&lt;&gt;" ",SUMIFS(수입,관,$A303,회계장부!$A:$A,"&lt;"&amp;회계보고_시작일),SUMIFS(수입,항목,TRIM($A303),회계장부!$A:$A,"&lt;"&amp;회계보고_시작일)),"")</f>
        <v/>
      </c>
      <c r="D303" s="246" t="str">
        <f ca="1">IF(LEN($A303)&gt;0,IF(LEFT($A303,1)&lt;&gt;" ",SUMIFS(수입,관,$A303,회계장부!$A:$A,"&gt;="&amp;회계보고_시작일,회계장부!$A:$A,"&lt;="&amp;회계보고_종료일),SUMIFS(수입,항목,TRIM($A303),회계장부!$A:$A,"&gt;="&amp;회계보고_시작일,회계장부!$A:$A,"&lt;="&amp;회계보고_종료일)),"")</f>
        <v/>
      </c>
      <c r="E303" s="254" t="str">
        <f t="shared" ca="1" si="15"/>
        <v/>
      </c>
      <c r="F303" s="235" t="str">
        <f ca="1">IFERROR(INDEX(회계코드!$G:$G,MATCH(ROW(F303),회계코드!$F:$F,0),1),IFERROR(INDEX(회계코드!$I:$I,MATCH(ROW(F303),회계코드!$H:$H,0),1),""))</f>
        <v/>
      </c>
      <c r="G303" s="251"/>
      <c r="H303" s="252" t="str">
        <f ca="1">IF(LEN($F303)&gt;0,IF(LEFT($F303,1)&lt;&gt;" ",SUMIFS(지출,관,$F303,회계장부!$A:$A,"&lt;"&amp;회계보고_시작일),SUMIFS(지출,항목,TRIM($F303),회계장부!$A:$A,"&lt;"&amp;회계보고_시작일)),"")</f>
        <v/>
      </c>
      <c r="I303" s="252" t="str">
        <f ca="1">IF(LEN($F303)&gt;0,IF(LEFT($F303,1)&lt;&gt;" ",SUMIFS(지출,관,$F303,회계장부!$A:$A,"&gt;="&amp;회계보고_시작일,회계장부!$A:$A,"&lt;="&amp;회계보고_종료일),SUMIFS(지출,항목,TRIM($F303),회계장부!$A:$A,"&gt;="&amp;회계보고_시작일,회계장부!$A:$A,"&lt;="&amp;회계보고_종료일)),"")</f>
        <v/>
      </c>
      <c r="J303" s="255" t="str">
        <f t="shared" ca="1" si="16"/>
        <v/>
      </c>
      <c r="O303" s="1">
        <f t="shared" ca="1" si="14"/>
        <v>0</v>
      </c>
    </row>
    <row r="304" spans="1:15" ht="17.25" thickBot="1">
      <c r="A304" s="234" t="str">
        <f ca="1">IFERROR(INDEX(회계코드!$C:$C,MATCH(ROW(A304),회계코드!$B:$B,0),1),IFERROR(INDEX(회계코드!$E:$E,MATCH(ROW(A304),회계코드!$D:$D,0),1),""))</f>
        <v/>
      </c>
      <c r="B304" s="245"/>
      <c r="C304" s="246" t="str">
        <f ca="1">IF(LEN($A304)&gt;0,IF(LEFT($A304,1)&lt;&gt;" ",SUMIFS(수입,관,$A304,회계장부!$A:$A,"&lt;"&amp;회계보고_시작일),SUMIFS(수입,항목,TRIM($A304),회계장부!$A:$A,"&lt;"&amp;회계보고_시작일)),"")</f>
        <v/>
      </c>
      <c r="D304" s="246" t="str">
        <f ca="1">IF(LEN($A304)&gt;0,IF(LEFT($A304,1)&lt;&gt;" ",SUMIFS(수입,관,$A304,회계장부!$A:$A,"&gt;="&amp;회계보고_시작일,회계장부!$A:$A,"&lt;="&amp;회계보고_종료일),SUMIFS(수입,항목,TRIM($A304),회계장부!$A:$A,"&gt;="&amp;회계보고_시작일,회계장부!$A:$A,"&lt;="&amp;회계보고_종료일)),"")</f>
        <v/>
      </c>
      <c r="E304" s="254" t="str">
        <f t="shared" ca="1" si="15"/>
        <v/>
      </c>
      <c r="F304" s="235" t="str">
        <f ca="1">IFERROR(INDEX(회계코드!$G:$G,MATCH(ROW(F304),회계코드!$F:$F,0),1),IFERROR(INDEX(회계코드!$I:$I,MATCH(ROW(F304),회계코드!$H:$H,0),1),""))</f>
        <v/>
      </c>
      <c r="G304" s="251"/>
      <c r="H304" s="252" t="str">
        <f ca="1">IF(LEN($F304)&gt;0,IF(LEFT($F304,1)&lt;&gt;" ",SUMIFS(지출,관,$F304,회계장부!$A:$A,"&lt;"&amp;회계보고_시작일),SUMIFS(지출,항목,TRIM($F304),회계장부!$A:$A,"&lt;"&amp;회계보고_시작일)),"")</f>
        <v/>
      </c>
      <c r="I304" s="252" t="str">
        <f ca="1">IF(LEN($F304)&gt;0,IF(LEFT($F304,1)&lt;&gt;" ",SUMIFS(지출,관,$F304,회계장부!$A:$A,"&gt;="&amp;회계보고_시작일,회계장부!$A:$A,"&lt;="&amp;회계보고_종료일),SUMIFS(지출,항목,TRIM($F304),회계장부!$A:$A,"&gt;="&amp;회계보고_시작일,회계장부!$A:$A,"&lt;="&amp;회계보고_종료일)),"")</f>
        <v/>
      </c>
      <c r="J304" s="255" t="str">
        <f t="shared" ca="1" si="16"/>
        <v/>
      </c>
      <c r="O304" s="1">
        <f t="shared" ca="1" si="14"/>
        <v>0</v>
      </c>
    </row>
    <row r="305" spans="1:15" ht="17.25" thickBot="1">
      <c r="A305" s="234" t="str">
        <f ca="1">IFERROR(INDEX(회계코드!$C:$C,MATCH(ROW(A305),회계코드!$B:$B,0),1),IFERROR(INDEX(회계코드!$E:$E,MATCH(ROW(A305),회계코드!$D:$D,0),1),""))</f>
        <v/>
      </c>
      <c r="B305" s="245"/>
      <c r="C305" s="246" t="str">
        <f ca="1">IF(LEN($A305)&gt;0,IF(LEFT($A305,1)&lt;&gt;" ",SUMIFS(수입,관,$A305,회계장부!$A:$A,"&lt;"&amp;회계보고_시작일),SUMIFS(수입,항목,TRIM($A305),회계장부!$A:$A,"&lt;"&amp;회계보고_시작일)),"")</f>
        <v/>
      </c>
      <c r="D305" s="246" t="str">
        <f ca="1">IF(LEN($A305)&gt;0,IF(LEFT($A305,1)&lt;&gt;" ",SUMIFS(수입,관,$A305,회계장부!$A:$A,"&gt;="&amp;회계보고_시작일,회계장부!$A:$A,"&lt;="&amp;회계보고_종료일),SUMIFS(수입,항목,TRIM($A305),회계장부!$A:$A,"&gt;="&amp;회계보고_시작일,회계장부!$A:$A,"&lt;="&amp;회계보고_종료일)),"")</f>
        <v/>
      </c>
      <c r="E305" s="254" t="str">
        <f t="shared" ca="1" si="15"/>
        <v/>
      </c>
      <c r="F305" s="235" t="str">
        <f ca="1">IFERROR(INDEX(회계코드!$G:$G,MATCH(ROW(F305),회계코드!$F:$F,0),1),IFERROR(INDEX(회계코드!$I:$I,MATCH(ROW(F305),회계코드!$H:$H,0),1),""))</f>
        <v/>
      </c>
      <c r="G305" s="251"/>
      <c r="H305" s="252" t="str">
        <f ca="1">IF(LEN($F305)&gt;0,IF(LEFT($F305,1)&lt;&gt;" ",SUMIFS(지출,관,$F305,회계장부!$A:$A,"&lt;"&amp;회계보고_시작일),SUMIFS(지출,항목,TRIM($F305),회계장부!$A:$A,"&lt;"&amp;회계보고_시작일)),"")</f>
        <v/>
      </c>
      <c r="I305" s="252" t="str">
        <f ca="1">IF(LEN($F305)&gt;0,IF(LEFT($F305,1)&lt;&gt;" ",SUMIFS(지출,관,$F305,회계장부!$A:$A,"&gt;="&amp;회계보고_시작일,회계장부!$A:$A,"&lt;="&amp;회계보고_종료일),SUMIFS(지출,항목,TRIM($F305),회계장부!$A:$A,"&gt;="&amp;회계보고_시작일,회계장부!$A:$A,"&lt;="&amp;회계보고_종료일)),"")</f>
        <v/>
      </c>
      <c r="J305" s="255" t="str">
        <f t="shared" ca="1" si="16"/>
        <v/>
      </c>
      <c r="O305" s="1">
        <f t="shared" ca="1" si="14"/>
        <v>0</v>
      </c>
    </row>
    <row r="306" spans="1:15" ht="17.25" thickBot="1">
      <c r="A306" s="234" t="str">
        <f ca="1">IFERROR(INDEX(회계코드!$C:$C,MATCH(ROW(A306),회계코드!$B:$B,0),1),IFERROR(INDEX(회계코드!$E:$E,MATCH(ROW(A306),회계코드!$D:$D,0),1),""))</f>
        <v/>
      </c>
      <c r="B306" s="245"/>
      <c r="C306" s="246" t="str">
        <f ca="1">IF(LEN($A306)&gt;0,IF(LEFT($A306,1)&lt;&gt;" ",SUMIFS(수입,관,$A306,회계장부!$A:$A,"&lt;"&amp;회계보고_시작일),SUMIFS(수입,항목,TRIM($A306),회계장부!$A:$A,"&lt;"&amp;회계보고_시작일)),"")</f>
        <v/>
      </c>
      <c r="D306" s="246" t="str">
        <f ca="1">IF(LEN($A306)&gt;0,IF(LEFT($A306,1)&lt;&gt;" ",SUMIFS(수입,관,$A306,회계장부!$A:$A,"&gt;="&amp;회계보고_시작일,회계장부!$A:$A,"&lt;="&amp;회계보고_종료일),SUMIFS(수입,항목,TRIM($A306),회계장부!$A:$A,"&gt;="&amp;회계보고_시작일,회계장부!$A:$A,"&lt;="&amp;회계보고_종료일)),"")</f>
        <v/>
      </c>
      <c r="E306" s="254" t="str">
        <f t="shared" ca="1" si="15"/>
        <v/>
      </c>
      <c r="F306" s="235" t="str">
        <f ca="1">IFERROR(INDEX(회계코드!$G:$G,MATCH(ROW(F306),회계코드!$F:$F,0),1),IFERROR(INDEX(회계코드!$I:$I,MATCH(ROW(F306),회계코드!$H:$H,0),1),""))</f>
        <v/>
      </c>
      <c r="G306" s="251"/>
      <c r="H306" s="252" t="str">
        <f ca="1">IF(LEN($F306)&gt;0,IF(LEFT($F306,1)&lt;&gt;" ",SUMIFS(지출,관,$F306,회계장부!$A:$A,"&lt;"&amp;회계보고_시작일),SUMIFS(지출,항목,TRIM($F306),회계장부!$A:$A,"&lt;"&amp;회계보고_시작일)),"")</f>
        <v/>
      </c>
      <c r="I306" s="252" t="str">
        <f ca="1">IF(LEN($F306)&gt;0,IF(LEFT($F306,1)&lt;&gt;" ",SUMIFS(지출,관,$F306,회계장부!$A:$A,"&gt;="&amp;회계보고_시작일,회계장부!$A:$A,"&lt;="&amp;회계보고_종료일),SUMIFS(지출,항목,TRIM($F306),회계장부!$A:$A,"&gt;="&amp;회계보고_시작일,회계장부!$A:$A,"&lt;="&amp;회계보고_종료일)),"")</f>
        <v/>
      </c>
      <c r="J306" s="255" t="str">
        <f t="shared" ca="1" si="16"/>
        <v/>
      </c>
      <c r="O306" s="1">
        <f t="shared" ca="1" si="14"/>
        <v>0</v>
      </c>
    </row>
    <row r="307" spans="1:15" ht="17.25" thickBot="1">
      <c r="A307" s="234" t="str">
        <f ca="1">IFERROR(INDEX(회계코드!$C:$C,MATCH(ROW(A307),회계코드!$B:$B,0),1),IFERROR(INDEX(회계코드!$E:$E,MATCH(ROW(A307),회계코드!$D:$D,0),1),""))</f>
        <v/>
      </c>
      <c r="B307" s="245"/>
      <c r="C307" s="246" t="str">
        <f ca="1">IF(LEN($A307)&gt;0,IF(LEFT($A307,1)&lt;&gt;" ",SUMIFS(수입,관,$A307,회계장부!$A:$A,"&lt;"&amp;회계보고_시작일),SUMIFS(수입,항목,TRIM($A307),회계장부!$A:$A,"&lt;"&amp;회계보고_시작일)),"")</f>
        <v/>
      </c>
      <c r="D307" s="246" t="str">
        <f ca="1">IF(LEN($A307)&gt;0,IF(LEFT($A307,1)&lt;&gt;" ",SUMIFS(수입,관,$A307,회계장부!$A:$A,"&gt;="&amp;회계보고_시작일,회계장부!$A:$A,"&lt;="&amp;회계보고_종료일),SUMIFS(수입,항목,TRIM($A307),회계장부!$A:$A,"&gt;="&amp;회계보고_시작일,회계장부!$A:$A,"&lt;="&amp;회계보고_종료일)),"")</f>
        <v/>
      </c>
      <c r="E307" s="254" t="str">
        <f t="shared" ca="1" si="15"/>
        <v/>
      </c>
      <c r="F307" s="235" t="str">
        <f ca="1">IFERROR(INDEX(회계코드!$G:$G,MATCH(ROW(F307),회계코드!$F:$F,0),1),IFERROR(INDEX(회계코드!$I:$I,MATCH(ROW(F307),회계코드!$H:$H,0),1),""))</f>
        <v/>
      </c>
      <c r="G307" s="251"/>
      <c r="H307" s="252" t="str">
        <f ca="1">IF(LEN($F307)&gt;0,IF(LEFT($F307,1)&lt;&gt;" ",SUMIFS(지출,관,$F307,회계장부!$A:$A,"&lt;"&amp;회계보고_시작일),SUMIFS(지출,항목,TRIM($F307),회계장부!$A:$A,"&lt;"&amp;회계보고_시작일)),"")</f>
        <v/>
      </c>
      <c r="I307" s="252" t="str">
        <f ca="1">IF(LEN($F307)&gt;0,IF(LEFT($F307,1)&lt;&gt;" ",SUMIFS(지출,관,$F307,회계장부!$A:$A,"&gt;="&amp;회계보고_시작일,회계장부!$A:$A,"&lt;="&amp;회계보고_종료일),SUMIFS(지출,항목,TRIM($F307),회계장부!$A:$A,"&gt;="&amp;회계보고_시작일,회계장부!$A:$A,"&lt;="&amp;회계보고_종료일)),"")</f>
        <v/>
      </c>
      <c r="J307" s="255" t="str">
        <f t="shared" ca="1" si="16"/>
        <v/>
      </c>
      <c r="O307" s="1">
        <f t="shared" ca="1" si="14"/>
        <v>0</v>
      </c>
    </row>
    <row r="308" spans="1:15" ht="17.25" thickBot="1">
      <c r="A308" s="234" t="str">
        <f ca="1">IFERROR(INDEX(회계코드!$C:$C,MATCH(ROW(A308),회계코드!$B:$B,0),1),IFERROR(INDEX(회계코드!$E:$E,MATCH(ROW(A308),회계코드!$D:$D,0),1),""))</f>
        <v/>
      </c>
      <c r="B308" s="245"/>
      <c r="C308" s="246" t="str">
        <f ca="1">IF(LEN($A308)&gt;0,IF(LEFT($A308,1)&lt;&gt;" ",SUMIFS(수입,관,$A308,회계장부!$A:$A,"&lt;"&amp;회계보고_시작일),SUMIFS(수입,항목,TRIM($A308),회계장부!$A:$A,"&lt;"&amp;회계보고_시작일)),"")</f>
        <v/>
      </c>
      <c r="D308" s="246" t="str">
        <f ca="1">IF(LEN($A308)&gt;0,IF(LEFT($A308,1)&lt;&gt;" ",SUMIFS(수입,관,$A308,회계장부!$A:$A,"&gt;="&amp;회계보고_시작일,회계장부!$A:$A,"&lt;="&amp;회계보고_종료일),SUMIFS(수입,항목,TRIM($A308),회계장부!$A:$A,"&gt;="&amp;회계보고_시작일,회계장부!$A:$A,"&lt;="&amp;회계보고_종료일)),"")</f>
        <v/>
      </c>
      <c r="E308" s="254" t="str">
        <f t="shared" ca="1" si="15"/>
        <v/>
      </c>
      <c r="F308" s="235" t="str">
        <f ca="1">IFERROR(INDEX(회계코드!$G:$G,MATCH(ROW(F308),회계코드!$F:$F,0),1),IFERROR(INDEX(회계코드!$I:$I,MATCH(ROW(F308),회계코드!$H:$H,0),1),""))</f>
        <v/>
      </c>
      <c r="G308" s="251"/>
      <c r="H308" s="252" t="str">
        <f ca="1">IF(LEN($F308)&gt;0,IF(LEFT($F308,1)&lt;&gt;" ",SUMIFS(지출,관,$F308,회계장부!$A:$A,"&lt;"&amp;회계보고_시작일),SUMIFS(지출,항목,TRIM($F308),회계장부!$A:$A,"&lt;"&amp;회계보고_시작일)),"")</f>
        <v/>
      </c>
      <c r="I308" s="252" t="str">
        <f ca="1">IF(LEN($F308)&gt;0,IF(LEFT($F308,1)&lt;&gt;" ",SUMIFS(지출,관,$F308,회계장부!$A:$A,"&gt;="&amp;회계보고_시작일,회계장부!$A:$A,"&lt;="&amp;회계보고_종료일),SUMIFS(지출,항목,TRIM($F308),회계장부!$A:$A,"&gt;="&amp;회계보고_시작일,회계장부!$A:$A,"&lt;="&amp;회계보고_종료일)),"")</f>
        <v/>
      </c>
      <c r="J308" s="255" t="str">
        <f t="shared" ca="1" si="16"/>
        <v/>
      </c>
      <c r="O308" s="1">
        <f t="shared" ca="1" si="14"/>
        <v>0</v>
      </c>
    </row>
    <row r="309" spans="1:15" ht="17.25" thickBot="1">
      <c r="A309" s="234" t="str">
        <f ca="1">IFERROR(INDEX(회계코드!$C:$C,MATCH(ROW(A309),회계코드!$B:$B,0),1),IFERROR(INDEX(회계코드!$E:$E,MATCH(ROW(A309),회계코드!$D:$D,0),1),""))</f>
        <v/>
      </c>
      <c r="B309" s="245"/>
      <c r="C309" s="246" t="str">
        <f ca="1">IF(LEN($A309)&gt;0,IF(LEFT($A309,1)&lt;&gt;" ",SUMIFS(수입,관,$A309,회계장부!$A:$A,"&lt;"&amp;회계보고_시작일),SUMIFS(수입,항목,TRIM($A309),회계장부!$A:$A,"&lt;"&amp;회계보고_시작일)),"")</f>
        <v/>
      </c>
      <c r="D309" s="246" t="str">
        <f ca="1">IF(LEN($A309)&gt;0,IF(LEFT($A309,1)&lt;&gt;" ",SUMIFS(수입,관,$A309,회계장부!$A:$A,"&gt;="&amp;회계보고_시작일,회계장부!$A:$A,"&lt;="&amp;회계보고_종료일),SUMIFS(수입,항목,TRIM($A309),회계장부!$A:$A,"&gt;="&amp;회계보고_시작일,회계장부!$A:$A,"&lt;="&amp;회계보고_종료일)),"")</f>
        <v/>
      </c>
      <c r="E309" s="254" t="str">
        <f t="shared" ca="1" si="15"/>
        <v/>
      </c>
      <c r="F309" s="235" t="str">
        <f ca="1">IFERROR(INDEX(회계코드!$G:$G,MATCH(ROW(F309),회계코드!$F:$F,0),1),IFERROR(INDEX(회계코드!$I:$I,MATCH(ROW(F309),회계코드!$H:$H,0),1),""))</f>
        <v/>
      </c>
      <c r="G309" s="251"/>
      <c r="H309" s="252" t="str">
        <f ca="1">IF(LEN($F309)&gt;0,IF(LEFT($F309,1)&lt;&gt;" ",SUMIFS(지출,관,$F309,회계장부!$A:$A,"&lt;"&amp;회계보고_시작일),SUMIFS(지출,항목,TRIM($F309),회계장부!$A:$A,"&lt;"&amp;회계보고_시작일)),"")</f>
        <v/>
      </c>
      <c r="I309" s="252" t="str">
        <f ca="1">IF(LEN($F309)&gt;0,IF(LEFT($F309,1)&lt;&gt;" ",SUMIFS(지출,관,$F309,회계장부!$A:$A,"&gt;="&amp;회계보고_시작일,회계장부!$A:$A,"&lt;="&amp;회계보고_종료일),SUMIFS(지출,항목,TRIM($F309),회계장부!$A:$A,"&gt;="&amp;회계보고_시작일,회계장부!$A:$A,"&lt;="&amp;회계보고_종료일)),"")</f>
        <v/>
      </c>
      <c r="J309" s="255" t="str">
        <f t="shared" ca="1" si="16"/>
        <v/>
      </c>
      <c r="O309" s="1">
        <f t="shared" ca="1" si="14"/>
        <v>0</v>
      </c>
    </row>
    <row r="310" spans="1:15" ht="17.25" thickBot="1">
      <c r="A310" s="234" t="str">
        <f ca="1">IFERROR(INDEX(회계코드!$C:$C,MATCH(ROW(A310),회계코드!$B:$B,0),1),IFERROR(INDEX(회계코드!$E:$E,MATCH(ROW(A310),회계코드!$D:$D,0),1),""))</f>
        <v/>
      </c>
      <c r="B310" s="245"/>
      <c r="C310" s="246" t="str">
        <f ca="1">IF(LEN($A310)&gt;0,IF(LEFT($A310,1)&lt;&gt;" ",SUMIFS(수입,관,$A310,회계장부!$A:$A,"&lt;"&amp;회계보고_시작일),SUMIFS(수입,항목,TRIM($A310),회계장부!$A:$A,"&lt;"&amp;회계보고_시작일)),"")</f>
        <v/>
      </c>
      <c r="D310" s="246" t="str">
        <f ca="1">IF(LEN($A310)&gt;0,IF(LEFT($A310,1)&lt;&gt;" ",SUMIFS(수입,관,$A310,회계장부!$A:$A,"&gt;="&amp;회계보고_시작일,회계장부!$A:$A,"&lt;="&amp;회계보고_종료일),SUMIFS(수입,항목,TRIM($A310),회계장부!$A:$A,"&gt;="&amp;회계보고_시작일,회계장부!$A:$A,"&lt;="&amp;회계보고_종료일)),"")</f>
        <v/>
      </c>
      <c r="E310" s="254" t="str">
        <f t="shared" ca="1" si="15"/>
        <v/>
      </c>
      <c r="F310" s="235" t="str">
        <f ca="1">IFERROR(INDEX(회계코드!$G:$G,MATCH(ROW(F310),회계코드!$F:$F,0),1),IFERROR(INDEX(회계코드!$I:$I,MATCH(ROW(F310),회계코드!$H:$H,0),1),""))</f>
        <v/>
      </c>
      <c r="G310" s="251"/>
      <c r="H310" s="252" t="str">
        <f ca="1">IF(LEN($F310)&gt;0,IF(LEFT($F310,1)&lt;&gt;" ",SUMIFS(지출,관,$F310,회계장부!$A:$A,"&lt;"&amp;회계보고_시작일),SUMIFS(지출,항목,TRIM($F310),회계장부!$A:$A,"&lt;"&amp;회계보고_시작일)),"")</f>
        <v/>
      </c>
      <c r="I310" s="252" t="str">
        <f ca="1">IF(LEN($F310)&gt;0,IF(LEFT($F310,1)&lt;&gt;" ",SUMIFS(지출,관,$F310,회계장부!$A:$A,"&gt;="&amp;회계보고_시작일,회계장부!$A:$A,"&lt;="&amp;회계보고_종료일),SUMIFS(지출,항목,TRIM($F310),회계장부!$A:$A,"&gt;="&amp;회계보고_시작일,회계장부!$A:$A,"&lt;="&amp;회계보고_종료일)),"")</f>
        <v/>
      </c>
      <c r="J310" s="255" t="str">
        <f t="shared" ca="1" si="16"/>
        <v/>
      </c>
      <c r="O310" s="1">
        <f t="shared" ca="1" si="14"/>
        <v>0</v>
      </c>
    </row>
    <row r="311" spans="1:15" ht="17.25" thickBot="1">
      <c r="A311" s="234" t="str">
        <f ca="1">IFERROR(INDEX(회계코드!$C:$C,MATCH(ROW(A311),회계코드!$B:$B,0),1),IFERROR(INDEX(회계코드!$E:$E,MATCH(ROW(A311),회계코드!$D:$D,0),1),""))</f>
        <v/>
      </c>
      <c r="B311" s="245"/>
      <c r="C311" s="246" t="str">
        <f ca="1">IF(LEN($A311)&gt;0,IF(LEFT($A311,1)&lt;&gt;" ",SUMIFS(수입,관,$A311,회계장부!$A:$A,"&lt;"&amp;회계보고_시작일),SUMIFS(수입,항목,TRIM($A311),회계장부!$A:$A,"&lt;"&amp;회계보고_시작일)),"")</f>
        <v/>
      </c>
      <c r="D311" s="246" t="str">
        <f ca="1">IF(LEN($A311)&gt;0,IF(LEFT($A311,1)&lt;&gt;" ",SUMIFS(수입,관,$A311,회계장부!$A:$A,"&gt;="&amp;회계보고_시작일,회계장부!$A:$A,"&lt;="&amp;회계보고_종료일),SUMIFS(수입,항목,TRIM($A311),회계장부!$A:$A,"&gt;="&amp;회계보고_시작일,회계장부!$A:$A,"&lt;="&amp;회계보고_종료일)),"")</f>
        <v/>
      </c>
      <c r="E311" s="254" t="str">
        <f t="shared" ca="1" si="15"/>
        <v/>
      </c>
      <c r="F311" s="235" t="str">
        <f ca="1">IFERROR(INDEX(회계코드!$G:$G,MATCH(ROW(F311),회계코드!$F:$F,0),1),IFERROR(INDEX(회계코드!$I:$I,MATCH(ROW(F311),회계코드!$H:$H,0),1),""))</f>
        <v/>
      </c>
      <c r="G311" s="251"/>
      <c r="H311" s="252" t="str">
        <f ca="1">IF(LEN($F311)&gt;0,IF(LEFT($F311,1)&lt;&gt;" ",SUMIFS(지출,관,$F311,회계장부!$A:$A,"&lt;"&amp;회계보고_시작일),SUMIFS(지출,항목,TRIM($F311),회계장부!$A:$A,"&lt;"&amp;회계보고_시작일)),"")</f>
        <v/>
      </c>
      <c r="I311" s="252" t="str">
        <f ca="1">IF(LEN($F311)&gt;0,IF(LEFT($F311,1)&lt;&gt;" ",SUMIFS(지출,관,$F311,회계장부!$A:$A,"&gt;="&amp;회계보고_시작일,회계장부!$A:$A,"&lt;="&amp;회계보고_종료일),SUMIFS(지출,항목,TRIM($F311),회계장부!$A:$A,"&gt;="&amp;회계보고_시작일,회계장부!$A:$A,"&lt;="&amp;회계보고_종료일)),"")</f>
        <v/>
      </c>
      <c r="J311" s="255" t="str">
        <f t="shared" ca="1" si="16"/>
        <v/>
      </c>
      <c r="O311" s="1">
        <f t="shared" ca="1" si="14"/>
        <v>0</v>
      </c>
    </row>
    <row r="312" spans="1:15" ht="17.25" thickBot="1">
      <c r="A312" s="234" t="str">
        <f ca="1">IFERROR(INDEX(회계코드!$C:$C,MATCH(ROW(A312),회계코드!$B:$B,0),1),IFERROR(INDEX(회계코드!$E:$E,MATCH(ROW(A312),회계코드!$D:$D,0),1),""))</f>
        <v/>
      </c>
      <c r="B312" s="245"/>
      <c r="C312" s="246" t="str">
        <f ca="1">IF(LEN($A312)&gt;0,IF(LEFT($A312,1)&lt;&gt;" ",SUMIFS(수입,관,$A312,회계장부!$A:$A,"&lt;"&amp;회계보고_시작일),SUMIFS(수입,항목,TRIM($A312),회계장부!$A:$A,"&lt;"&amp;회계보고_시작일)),"")</f>
        <v/>
      </c>
      <c r="D312" s="246" t="str">
        <f ca="1">IF(LEN($A312)&gt;0,IF(LEFT($A312,1)&lt;&gt;" ",SUMIFS(수입,관,$A312,회계장부!$A:$A,"&gt;="&amp;회계보고_시작일,회계장부!$A:$A,"&lt;="&amp;회계보고_종료일),SUMIFS(수입,항목,TRIM($A312),회계장부!$A:$A,"&gt;="&amp;회계보고_시작일,회계장부!$A:$A,"&lt;="&amp;회계보고_종료일)),"")</f>
        <v/>
      </c>
      <c r="E312" s="254" t="str">
        <f t="shared" ca="1" si="15"/>
        <v/>
      </c>
      <c r="F312" s="235" t="str">
        <f ca="1">IFERROR(INDEX(회계코드!$G:$G,MATCH(ROW(F312),회계코드!$F:$F,0),1),IFERROR(INDEX(회계코드!$I:$I,MATCH(ROW(F312),회계코드!$H:$H,0),1),""))</f>
        <v/>
      </c>
      <c r="G312" s="251"/>
      <c r="H312" s="252" t="str">
        <f ca="1">IF(LEN($F312)&gt;0,IF(LEFT($F312,1)&lt;&gt;" ",SUMIFS(지출,관,$F312,회계장부!$A:$A,"&lt;"&amp;회계보고_시작일),SUMIFS(지출,항목,TRIM($F312),회계장부!$A:$A,"&lt;"&amp;회계보고_시작일)),"")</f>
        <v/>
      </c>
      <c r="I312" s="252" t="str">
        <f ca="1">IF(LEN($F312)&gt;0,IF(LEFT($F312,1)&lt;&gt;" ",SUMIFS(지출,관,$F312,회계장부!$A:$A,"&gt;="&amp;회계보고_시작일,회계장부!$A:$A,"&lt;="&amp;회계보고_종료일),SUMIFS(지출,항목,TRIM($F312),회계장부!$A:$A,"&gt;="&amp;회계보고_시작일,회계장부!$A:$A,"&lt;="&amp;회계보고_종료일)),"")</f>
        <v/>
      </c>
      <c r="J312" s="255" t="str">
        <f t="shared" ca="1" si="16"/>
        <v/>
      </c>
      <c r="O312" s="1">
        <f t="shared" ca="1" si="14"/>
        <v>0</v>
      </c>
    </row>
    <row r="313" spans="1:15" ht="17.25" thickBot="1">
      <c r="A313" s="234" t="str">
        <f ca="1">IFERROR(INDEX(회계코드!$C:$C,MATCH(ROW(A313),회계코드!$B:$B,0),1),IFERROR(INDEX(회계코드!$E:$E,MATCH(ROW(A313),회계코드!$D:$D,0),1),""))</f>
        <v/>
      </c>
      <c r="B313" s="245"/>
      <c r="C313" s="246" t="str">
        <f ca="1">IF(LEN($A313)&gt;0,IF(LEFT($A313,1)&lt;&gt;" ",SUMIFS(수입,관,$A313,회계장부!$A:$A,"&lt;"&amp;회계보고_시작일),SUMIFS(수입,항목,TRIM($A313),회계장부!$A:$A,"&lt;"&amp;회계보고_시작일)),"")</f>
        <v/>
      </c>
      <c r="D313" s="246" t="str">
        <f ca="1">IF(LEN($A313)&gt;0,IF(LEFT($A313,1)&lt;&gt;" ",SUMIFS(수입,관,$A313,회계장부!$A:$A,"&gt;="&amp;회계보고_시작일,회계장부!$A:$A,"&lt;="&amp;회계보고_종료일),SUMIFS(수입,항목,TRIM($A313),회계장부!$A:$A,"&gt;="&amp;회계보고_시작일,회계장부!$A:$A,"&lt;="&amp;회계보고_종료일)),"")</f>
        <v/>
      </c>
      <c r="E313" s="254" t="str">
        <f t="shared" ca="1" si="15"/>
        <v/>
      </c>
      <c r="F313" s="235" t="str">
        <f ca="1">IFERROR(INDEX(회계코드!$G:$G,MATCH(ROW(F313),회계코드!$F:$F,0),1),IFERROR(INDEX(회계코드!$I:$I,MATCH(ROW(F313),회계코드!$H:$H,0),1),""))</f>
        <v/>
      </c>
      <c r="G313" s="251"/>
      <c r="H313" s="252" t="str">
        <f ca="1">IF(LEN($F313)&gt;0,IF(LEFT($F313,1)&lt;&gt;" ",SUMIFS(지출,관,$F313,회계장부!$A:$A,"&lt;"&amp;회계보고_시작일),SUMIFS(지출,항목,TRIM($F313),회계장부!$A:$A,"&lt;"&amp;회계보고_시작일)),"")</f>
        <v/>
      </c>
      <c r="I313" s="252" t="str">
        <f ca="1">IF(LEN($F313)&gt;0,IF(LEFT($F313,1)&lt;&gt;" ",SUMIFS(지출,관,$F313,회계장부!$A:$A,"&gt;="&amp;회계보고_시작일,회계장부!$A:$A,"&lt;="&amp;회계보고_종료일),SUMIFS(지출,항목,TRIM($F313),회계장부!$A:$A,"&gt;="&amp;회계보고_시작일,회계장부!$A:$A,"&lt;="&amp;회계보고_종료일)),"")</f>
        <v/>
      </c>
      <c r="J313" s="255" t="str">
        <f t="shared" ca="1" si="16"/>
        <v/>
      </c>
      <c r="O313" s="1">
        <f t="shared" ca="1" si="14"/>
        <v>0</v>
      </c>
    </row>
    <row r="314" spans="1:15" ht="17.25" thickBot="1">
      <c r="A314" s="234" t="str">
        <f ca="1">IFERROR(INDEX(회계코드!$C:$C,MATCH(ROW(A314),회계코드!$B:$B,0),1),IFERROR(INDEX(회계코드!$E:$E,MATCH(ROW(A314),회계코드!$D:$D,0),1),""))</f>
        <v/>
      </c>
      <c r="B314" s="245"/>
      <c r="C314" s="246" t="str">
        <f ca="1">IF(LEN($A314)&gt;0,IF(LEFT($A314,1)&lt;&gt;" ",SUMIFS(수입,관,$A314,회계장부!$A:$A,"&lt;"&amp;회계보고_시작일),SUMIFS(수입,항목,TRIM($A314),회계장부!$A:$A,"&lt;"&amp;회계보고_시작일)),"")</f>
        <v/>
      </c>
      <c r="D314" s="246" t="str">
        <f ca="1">IF(LEN($A314)&gt;0,IF(LEFT($A314,1)&lt;&gt;" ",SUMIFS(수입,관,$A314,회계장부!$A:$A,"&gt;="&amp;회계보고_시작일,회계장부!$A:$A,"&lt;="&amp;회계보고_종료일),SUMIFS(수입,항목,TRIM($A314),회계장부!$A:$A,"&gt;="&amp;회계보고_시작일,회계장부!$A:$A,"&lt;="&amp;회계보고_종료일)),"")</f>
        <v/>
      </c>
      <c r="E314" s="254" t="str">
        <f t="shared" ca="1" si="15"/>
        <v/>
      </c>
      <c r="F314" s="235" t="str">
        <f ca="1">IFERROR(INDEX(회계코드!$G:$G,MATCH(ROW(F314),회계코드!$F:$F,0),1),IFERROR(INDEX(회계코드!$I:$I,MATCH(ROW(F314),회계코드!$H:$H,0),1),""))</f>
        <v/>
      </c>
      <c r="G314" s="251"/>
      <c r="H314" s="252" t="str">
        <f ca="1">IF(LEN($F314)&gt;0,IF(LEFT($F314,1)&lt;&gt;" ",SUMIFS(지출,관,$F314,회계장부!$A:$A,"&lt;"&amp;회계보고_시작일),SUMIFS(지출,항목,TRIM($F314),회계장부!$A:$A,"&lt;"&amp;회계보고_시작일)),"")</f>
        <v/>
      </c>
      <c r="I314" s="252" t="str">
        <f ca="1">IF(LEN($F314)&gt;0,IF(LEFT($F314,1)&lt;&gt;" ",SUMIFS(지출,관,$F314,회계장부!$A:$A,"&gt;="&amp;회계보고_시작일,회계장부!$A:$A,"&lt;="&amp;회계보고_종료일),SUMIFS(지출,항목,TRIM($F314),회계장부!$A:$A,"&gt;="&amp;회계보고_시작일,회계장부!$A:$A,"&lt;="&amp;회계보고_종료일)),"")</f>
        <v/>
      </c>
      <c r="J314" s="255" t="str">
        <f t="shared" ca="1" si="16"/>
        <v/>
      </c>
      <c r="O314" s="1">
        <f t="shared" ca="1" si="14"/>
        <v>0</v>
      </c>
    </row>
    <row r="315" spans="1:15" ht="17.25" thickBot="1">
      <c r="A315" s="234" t="str">
        <f ca="1">IFERROR(INDEX(회계코드!$C:$C,MATCH(ROW(A315),회계코드!$B:$B,0),1),IFERROR(INDEX(회계코드!$E:$E,MATCH(ROW(A315),회계코드!$D:$D,0),1),""))</f>
        <v/>
      </c>
      <c r="B315" s="245"/>
      <c r="C315" s="246" t="str">
        <f ca="1">IF(LEN($A315)&gt;0,IF(LEFT($A315,1)&lt;&gt;" ",SUMIFS(수입,관,$A315,회계장부!$A:$A,"&lt;"&amp;회계보고_시작일),SUMIFS(수입,항목,TRIM($A315),회계장부!$A:$A,"&lt;"&amp;회계보고_시작일)),"")</f>
        <v/>
      </c>
      <c r="D315" s="246" t="str">
        <f ca="1">IF(LEN($A315)&gt;0,IF(LEFT($A315,1)&lt;&gt;" ",SUMIFS(수입,관,$A315,회계장부!$A:$A,"&gt;="&amp;회계보고_시작일,회계장부!$A:$A,"&lt;="&amp;회계보고_종료일),SUMIFS(수입,항목,TRIM($A315),회계장부!$A:$A,"&gt;="&amp;회계보고_시작일,회계장부!$A:$A,"&lt;="&amp;회계보고_종료일)),"")</f>
        <v/>
      </c>
      <c r="E315" s="254" t="str">
        <f t="shared" ca="1" si="15"/>
        <v/>
      </c>
      <c r="F315" s="235" t="str">
        <f ca="1">IFERROR(INDEX(회계코드!$G:$G,MATCH(ROW(F315),회계코드!$F:$F,0),1),IFERROR(INDEX(회계코드!$I:$I,MATCH(ROW(F315),회계코드!$H:$H,0),1),""))</f>
        <v/>
      </c>
      <c r="G315" s="251"/>
      <c r="H315" s="252" t="str">
        <f ca="1">IF(LEN($F315)&gt;0,IF(LEFT($F315,1)&lt;&gt;" ",SUMIFS(지출,관,$F315,회계장부!$A:$A,"&lt;"&amp;회계보고_시작일),SUMIFS(지출,항목,TRIM($F315),회계장부!$A:$A,"&lt;"&amp;회계보고_시작일)),"")</f>
        <v/>
      </c>
      <c r="I315" s="252" t="str">
        <f ca="1">IF(LEN($F315)&gt;0,IF(LEFT($F315,1)&lt;&gt;" ",SUMIFS(지출,관,$F315,회계장부!$A:$A,"&gt;="&amp;회계보고_시작일,회계장부!$A:$A,"&lt;="&amp;회계보고_종료일),SUMIFS(지출,항목,TRIM($F315),회계장부!$A:$A,"&gt;="&amp;회계보고_시작일,회계장부!$A:$A,"&lt;="&amp;회계보고_종료일)),"")</f>
        <v/>
      </c>
      <c r="J315" s="255" t="str">
        <f t="shared" ca="1" si="16"/>
        <v/>
      </c>
      <c r="O315" s="1">
        <f t="shared" ca="1" si="14"/>
        <v>0</v>
      </c>
    </row>
    <row r="316" spans="1:15" ht="17.25" thickBot="1">
      <c r="A316" s="234" t="str">
        <f ca="1">IFERROR(INDEX(회계코드!$C:$C,MATCH(ROW(A316),회계코드!$B:$B,0),1),IFERROR(INDEX(회계코드!$E:$E,MATCH(ROW(A316),회계코드!$D:$D,0),1),""))</f>
        <v/>
      </c>
      <c r="B316" s="245"/>
      <c r="C316" s="246" t="str">
        <f ca="1">IF(LEN($A316)&gt;0,IF(LEFT($A316,1)&lt;&gt;" ",SUMIFS(수입,관,$A316,회계장부!$A:$A,"&lt;"&amp;회계보고_시작일),SUMIFS(수입,항목,TRIM($A316),회계장부!$A:$A,"&lt;"&amp;회계보고_시작일)),"")</f>
        <v/>
      </c>
      <c r="D316" s="246" t="str">
        <f ca="1">IF(LEN($A316)&gt;0,IF(LEFT($A316,1)&lt;&gt;" ",SUMIFS(수입,관,$A316,회계장부!$A:$A,"&gt;="&amp;회계보고_시작일,회계장부!$A:$A,"&lt;="&amp;회계보고_종료일),SUMIFS(수입,항목,TRIM($A316),회계장부!$A:$A,"&gt;="&amp;회계보고_시작일,회계장부!$A:$A,"&lt;="&amp;회계보고_종료일)),"")</f>
        <v/>
      </c>
      <c r="E316" s="254" t="str">
        <f t="shared" ca="1" si="15"/>
        <v/>
      </c>
      <c r="F316" s="235" t="str">
        <f ca="1">IFERROR(INDEX(회계코드!$G:$G,MATCH(ROW(F316),회계코드!$F:$F,0),1),IFERROR(INDEX(회계코드!$I:$I,MATCH(ROW(F316),회계코드!$H:$H,0),1),""))</f>
        <v/>
      </c>
      <c r="G316" s="251"/>
      <c r="H316" s="252" t="str">
        <f ca="1">IF(LEN($F316)&gt;0,IF(LEFT($F316,1)&lt;&gt;" ",SUMIFS(지출,관,$F316,회계장부!$A:$A,"&lt;"&amp;회계보고_시작일),SUMIFS(지출,항목,TRIM($F316),회계장부!$A:$A,"&lt;"&amp;회계보고_시작일)),"")</f>
        <v/>
      </c>
      <c r="I316" s="252" t="str">
        <f ca="1">IF(LEN($F316)&gt;0,IF(LEFT($F316,1)&lt;&gt;" ",SUMIFS(지출,관,$F316,회계장부!$A:$A,"&gt;="&amp;회계보고_시작일,회계장부!$A:$A,"&lt;="&amp;회계보고_종료일),SUMIFS(지출,항목,TRIM($F316),회계장부!$A:$A,"&gt;="&amp;회계보고_시작일,회계장부!$A:$A,"&lt;="&amp;회계보고_종료일)),"")</f>
        <v/>
      </c>
      <c r="J316" s="255" t="str">
        <f t="shared" ca="1" si="16"/>
        <v/>
      </c>
      <c r="O316" s="1">
        <f t="shared" ca="1" si="14"/>
        <v>0</v>
      </c>
    </row>
    <row r="317" spans="1:15" ht="17.25" thickBot="1">
      <c r="A317" s="234" t="str">
        <f ca="1">IFERROR(INDEX(회계코드!$C:$C,MATCH(ROW(A317),회계코드!$B:$B,0),1),IFERROR(INDEX(회계코드!$E:$E,MATCH(ROW(A317),회계코드!$D:$D,0),1),""))</f>
        <v/>
      </c>
      <c r="B317" s="245"/>
      <c r="C317" s="246" t="str">
        <f ca="1">IF(LEN($A317)&gt;0,IF(LEFT($A317,1)&lt;&gt;" ",SUMIFS(수입,관,$A317,회계장부!$A:$A,"&lt;"&amp;회계보고_시작일),SUMIFS(수입,항목,TRIM($A317),회계장부!$A:$A,"&lt;"&amp;회계보고_시작일)),"")</f>
        <v/>
      </c>
      <c r="D317" s="246" t="str">
        <f ca="1">IF(LEN($A317)&gt;0,IF(LEFT($A317,1)&lt;&gt;" ",SUMIFS(수입,관,$A317,회계장부!$A:$A,"&gt;="&amp;회계보고_시작일,회계장부!$A:$A,"&lt;="&amp;회계보고_종료일),SUMIFS(수입,항목,TRIM($A317),회계장부!$A:$A,"&gt;="&amp;회계보고_시작일,회계장부!$A:$A,"&lt;="&amp;회계보고_종료일)),"")</f>
        <v/>
      </c>
      <c r="E317" s="254" t="str">
        <f t="shared" ca="1" si="15"/>
        <v/>
      </c>
      <c r="F317" s="235" t="str">
        <f ca="1">IFERROR(INDEX(회계코드!$G:$G,MATCH(ROW(F317),회계코드!$F:$F,0),1),IFERROR(INDEX(회계코드!$I:$I,MATCH(ROW(F317),회계코드!$H:$H,0),1),""))</f>
        <v/>
      </c>
      <c r="G317" s="251"/>
      <c r="H317" s="252" t="str">
        <f ca="1">IF(LEN($F317)&gt;0,IF(LEFT($F317,1)&lt;&gt;" ",SUMIFS(지출,관,$F317,회계장부!$A:$A,"&lt;"&amp;회계보고_시작일),SUMIFS(지출,항목,TRIM($F317),회계장부!$A:$A,"&lt;"&amp;회계보고_시작일)),"")</f>
        <v/>
      </c>
      <c r="I317" s="252" t="str">
        <f ca="1">IF(LEN($F317)&gt;0,IF(LEFT($F317,1)&lt;&gt;" ",SUMIFS(지출,관,$F317,회계장부!$A:$A,"&gt;="&amp;회계보고_시작일,회계장부!$A:$A,"&lt;="&amp;회계보고_종료일),SUMIFS(지출,항목,TRIM($F317),회계장부!$A:$A,"&gt;="&amp;회계보고_시작일,회계장부!$A:$A,"&lt;="&amp;회계보고_종료일)),"")</f>
        <v/>
      </c>
      <c r="J317" s="255" t="str">
        <f t="shared" ca="1" si="16"/>
        <v/>
      </c>
      <c r="O317" s="1">
        <f t="shared" ca="1" si="14"/>
        <v>0</v>
      </c>
    </row>
    <row r="318" spans="1:15" ht="17.25" thickBot="1">
      <c r="A318" s="234" t="str">
        <f ca="1">IFERROR(INDEX(회계코드!$C:$C,MATCH(ROW(A318),회계코드!$B:$B,0),1),IFERROR(INDEX(회계코드!$E:$E,MATCH(ROW(A318),회계코드!$D:$D,0),1),""))</f>
        <v/>
      </c>
      <c r="B318" s="245"/>
      <c r="C318" s="246" t="str">
        <f ca="1">IF(LEN($A318)&gt;0,IF(LEFT($A318,1)&lt;&gt;" ",SUMIFS(수입,관,$A318,회계장부!$A:$A,"&lt;"&amp;회계보고_시작일),SUMIFS(수입,항목,TRIM($A318),회계장부!$A:$A,"&lt;"&amp;회계보고_시작일)),"")</f>
        <v/>
      </c>
      <c r="D318" s="246" t="str">
        <f ca="1">IF(LEN($A318)&gt;0,IF(LEFT($A318,1)&lt;&gt;" ",SUMIFS(수입,관,$A318,회계장부!$A:$A,"&gt;="&amp;회계보고_시작일,회계장부!$A:$A,"&lt;="&amp;회계보고_종료일),SUMIFS(수입,항목,TRIM($A318),회계장부!$A:$A,"&gt;="&amp;회계보고_시작일,회계장부!$A:$A,"&lt;="&amp;회계보고_종료일)),"")</f>
        <v/>
      </c>
      <c r="E318" s="254" t="str">
        <f t="shared" ca="1" si="15"/>
        <v/>
      </c>
      <c r="F318" s="235" t="str">
        <f ca="1">IFERROR(INDEX(회계코드!$G:$G,MATCH(ROW(F318),회계코드!$F:$F,0),1),IFERROR(INDEX(회계코드!$I:$I,MATCH(ROW(F318),회계코드!$H:$H,0),1),""))</f>
        <v/>
      </c>
      <c r="G318" s="251"/>
      <c r="H318" s="252" t="str">
        <f ca="1">IF(LEN($F318)&gt;0,IF(LEFT($F318,1)&lt;&gt;" ",SUMIFS(지출,관,$F318,회계장부!$A:$A,"&lt;"&amp;회계보고_시작일),SUMIFS(지출,항목,TRIM($F318),회계장부!$A:$A,"&lt;"&amp;회계보고_시작일)),"")</f>
        <v/>
      </c>
      <c r="I318" s="252" t="str">
        <f ca="1">IF(LEN($F318)&gt;0,IF(LEFT($F318,1)&lt;&gt;" ",SUMIFS(지출,관,$F318,회계장부!$A:$A,"&gt;="&amp;회계보고_시작일,회계장부!$A:$A,"&lt;="&amp;회계보고_종료일),SUMIFS(지출,항목,TRIM($F318),회계장부!$A:$A,"&gt;="&amp;회계보고_시작일,회계장부!$A:$A,"&lt;="&amp;회계보고_종료일)),"")</f>
        <v/>
      </c>
      <c r="J318" s="255" t="str">
        <f t="shared" ca="1" si="16"/>
        <v/>
      </c>
      <c r="O318" s="1">
        <f t="shared" ca="1" si="14"/>
        <v>0</v>
      </c>
    </row>
    <row r="319" spans="1:15" ht="17.25" thickBot="1">
      <c r="A319" s="234" t="str">
        <f ca="1">IFERROR(INDEX(회계코드!$C:$C,MATCH(ROW(A319),회계코드!$B:$B,0),1),IFERROR(INDEX(회계코드!$E:$E,MATCH(ROW(A319),회계코드!$D:$D,0),1),""))</f>
        <v/>
      </c>
      <c r="B319" s="245"/>
      <c r="C319" s="246" t="str">
        <f ca="1">IF(LEN($A319)&gt;0,IF(LEFT($A319,1)&lt;&gt;" ",SUMIFS(수입,관,$A319,회계장부!$A:$A,"&lt;"&amp;회계보고_시작일),SUMIFS(수입,항목,TRIM($A319),회계장부!$A:$A,"&lt;"&amp;회계보고_시작일)),"")</f>
        <v/>
      </c>
      <c r="D319" s="246" t="str">
        <f ca="1">IF(LEN($A319)&gt;0,IF(LEFT($A319,1)&lt;&gt;" ",SUMIFS(수입,관,$A319,회계장부!$A:$A,"&gt;="&amp;회계보고_시작일,회계장부!$A:$A,"&lt;="&amp;회계보고_종료일),SUMIFS(수입,항목,TRIM($A319),회계장부!$A:$A,"&gt;="&amp;회계보고_시작일,회계장부!$A:$A,"&lt;="&amp;회계보고_종료일)),"")</f>
        <v/>
      </c>
      <c r="E319" s="254" t="str">
        <f t="shared" ca="1" si="15"/>
        <v/>
      </c>
      <c r="F319" s="235" t="str">
        <f ca="1">IFERROR(INDEX(회계코드!$G:$G,MATCH(ROW(F319),회계코드!$F:$F,0),1),IFERROR(INDEX(회계코드!$I:$I,MATCH(ROW(F319),회계코드!$H:$H,0),1),""))</f>
        <v/>
      </c>
      <c r="G319" s="251"/>
      <c r="H319" s="252" t="str">
        <f ca="1">IF(LEN($F319)&gt;0,IF(LEFT($F319,1)&lt;&gt;" ",SUMIFS(지출,관,$F319,회계장부!$A:$A,"&lt;"&amp;회계보고_시작일),SUMIFS(지출,항목,TRIM($F319),회계장부!$A:$A,"&lt;"&amp;회계보고_시작일)),"")</f>
        <v/>
      </c>
      <c r="I319" s="252" t="str">
        <f ca="1">IF(LEN($F319)&gt;0,IF(LEFT($F319,1)&lt;&gt;" ",SUMIFS(지출,관,$F319,회계장부!$A:$A,"&gt;="&amp;회계보고_시작일,회계장부!$A:$A,"&lt;="&amp;회계보고_종료일),SUMIFS(지출,항목,TRIM($F319),회계장부!$A:$A,"&gt;="&amp;회계보고_시작일,회계장부!$A:$A,"&lt;="&amp;회계보고_종료일)),"")</f>
        <v/>
      </c>
      <c r="J319" s="255" t="str">
        <f t="shared" ca="1" si="16"/>
        <v/>
      </c>
      <c r="O319" s="1">
        <f t="shared" ca="1" si="14"/>
        <v>0</v>
      </c>
    </row>
    <row r="320" spans="1:15" ht="17.25" thickBot="1">
      <c r="A320" s="234" t="str">
        <f ca="1">IFERROR(INDEX(회계코드!$C:$C,MATCH(ROW(A320),회계코드!$B:$B,0),1),IFERROR(INDEX(회계코드!$E:$E,MATCH(ROW(A320),회계코드!$D:$D,0),1),""))</f>
        <v/>
      </c>
      <c r="B320" s="245"/>
      <c r="C320" s="246" t="str">
        <f ca="1">IF(LEN($A320)&gt;0,IF(LEFT($A320,1)&lt;&gt;" ",SUMIFS(수입,관,$A320,회계장부!$A:$A,"&lt;"&amp;회계보고_시작일),SUMIFS(수입,항목,TRIM($A320),회계장부!$A:$A,"&lt;"&amp;회계보고_시작일)),"")</f>
        <v/>
      </c>
      <c r="D320" s="246" t="str">
        <f ca="1">IF(LEN($A320)&gt;0,IF(LEFT($A320,1)&lt;&gt;" ",SUMIFS(수입,관,$A320,회계장부!$A:$A,"&gt;="&amp;회계보고_시작일,회계장부!$A:$A,"&lt;="&amp;회계보고_종료일),SUMIFS(수입,항목,TRIM($A320),회계장부!$A:$A,"&gt;="&amp;회계보고_시작일,회계장부!$A:$A,"&lt;="&amp;회계보고_종료일)),"")</f>
        <v/>
      </c>
      <c r="E320" s="254" t="str">
        <f t="shared" ca="1" si="15"/>
        <v/>
      </c>
      <c r="F320" s="235" t="str">
        <f ca="1">IFERROR(INDEX(회계코드!$G:$G,MATCH(ROW(F320),회계코드!$F:$F,0),1),IFERROR(INDEX(회계코드!$I:$I,MATCH(ROW(F320),회계코드!$H:$H,0),1),""))</f>
        <v/>
      </c>
      <c r="G320" s="251"/>
      <c r="H320" s="252" t="str">
        <f ca="1">IF(LEN($F320)&gt;0,IF(LEFT($F320,1)&lt;&gt;" ",SUMIFS(지출,관,$F320,회계장부!$A:$A,"&lt;"&amp;회계보고_시작일),SUMIFS(지출,항목,TRIM($F320),회계장부!$A:$A,"&lt;"&amp;회계보고_시작일)),"")</f>
        <v/>
      </c>
      <c r="I320" s="252" t="str">
        <f ca="1">IF(LEN($F320)&gt;0,IF(LEFT($F320,1)&lt;&gt;" ",SUMIFS(지출,관,$F320,회계장부!$A:$A,"&gt;="&amp;회계보고_시작일,회계장부!$A:$A,"&lt;="&amp;회계보고_종료일),SUMIFS(지출,항목,TRIM($F320),회계장부!$A:$A,"&gt;="&amp;회계보고_시작일,회계장부!$A:$A,"&lt;="&amp;회계보고_종료일)),"")</f>
        <v/>
      </c>
      <c r="J320" s="255" t="str">
        <f t="shared" ca="1" si="16"/>
        <v/>
      </c>
      <c r="O320" s="1">
        <f t="shared" ca="1" si="14"/>
        <v>0</v>
      </c>
    </row>
    <row r="321" spans="1:15" ht="17.25" thickBot="1">
      <c r="A321" s="234" t="str">
        <f ca="1">IFERROR(INDEX(회계코드!$C:$C,MATCH(ROW(A321),회계코드!$B:$B,0),1),IFERROR(INDEX(회계코드!$E:$E,MATCH(ROW(A321),회계코드!$D:$D,0),1),""))</f>
        <v/>
      </c>
      <c r="B321" s="245"/>
      <c r="C321" s="246" t="str">
        <f ca="1">IF(LEN($A321)&gt;0,IF(LEFT($A321,1)&lt;&gt;" ",SUMIFS(수입,관,$A321,회계장부!$A:$A,"&lt;"&amp;회계보고_시작일),SUMIFS(수입,항목,TRIM($A321),회계장부!$A:$A,"&lt;"&amp;회계보고_시작일)),"")</f>
        <v/>
      </c>
      <c r="D321" s="246" t="str">
        <f ca="1">IF(LEN($A321)&gt;0,IF(LEFT($A321,1)&lt;&gt;" ",SUMIFS(수입,관,$A321,회계장부!$A:$A,"&gt;="&amp;회계보고_시작일,회계장부!$A:$A,"&lt;="&amp;회계보고_종료일),SUMIFS(수입,항목,TRIM($A321),회계장부!$A:$A,"&gt;="&amp;회계보고_시작일,회계장부!$A:$A,"&lt;="&amp;회계보고_종료일)),"")</f>
        <v/>
      </c>
      <c r="E321" s="254" t="str">
        <f t="shared" ca="1" si="15"/>
        <v/>
      </c>
      <c r="F321" s="235" t="str">
        <f ca="1">IFERROR(INDEX(회계코드!$G:$G,MATCH(ROW(F321),회계코드!$F:$F,0),1),IFERROR(INDEX(회계코드!$I:$I,MATCH(ROW(F321),회계코드!$H:$H,0),1),""))</f>
        <v/>
      </c>
      <c r="G321" s="251"/>
      <c r="H321" s="252" t="str">
        <f ca="1">IF(LEN($F321)&gt;0,IF(LEFT($F321,1)&lt;&gt;" ",SUMIFS(지출,관,$F321,회계장부!$A:$A,"&lt;"&amp;회계보고_시작일),SUMIFS(지출,항목,TRIM($F321),회계장부!$A:$A,"&lt;"&amp;회계보고_시작일)),"")</f>
        <v/>
      </c>
      <c r="I321" s="252" t="str">
        <f ca="1">IF(LEN($F321)&gt;0,IF(LEFT($F321,1)&lt;&gt;" ",SUMIFS(지출,관,$F321,회계장부!$A:$A,"&gt;="&amp;회계보고_시작일,회계장부!$A:$A,"&lt;="&amp;회계보고_종료일),SUMIFS(지출,항목,TRIM($F321),회계장부!$A:$A,"&gt;="&amp;회계보고_시작일,회계장부!$A:$A,"&lt;="&amp;회계보고_종료일)),"")</f>
        <v/>
      </c>
      <c r="J321" s="255" t="str">
        <f t="shared" ca="1" si="16"/>
        <v/>
      </c>
      <c r="O321" s="1">
        <f t="shared" ca="1" si="14"/>
        <v>0</v>
      </c>
    </row>
    <row r="322" spans="1:15" ht="17.25" thickBot="1">
      <c r="A322" s="234" t="str">
        <f ca="1">IFERROR(INDEX(회계코드!$C:$C,MATCH(ROW(A322),회계코드!$B:$B,0),1),IFERROR(INDEX(회계코드!$E:$E,MATCH(ROW(A322),회계코드!$D:$D,0),1),""))</f>
        <v/>
      </c>
      <c r="B322" s="245"/>
      <c r="C322" s="246" t="str">
        <f ca="1">IF(LEN($A322)&gt;0,IF(LEFT($A322,1)&lt;&gt;" ",SUMIFS(수입,관,$A322,회계장부!$A:$A,"&lt;"&amp;회계보고_시작일),SUMIFS(수입,항목,TRIM($A322),회계장부!$A:$A,"&lt;"&amp;회계보고_시작일)),"")</f>
        <v/>
      </c>
      <c r="D322" s="246" t="str">
        <f ca="1">IF(LEN($A322)&gt;0,IF(LEFT($A322,1)&lt;&gt;" ",SUMIFS(수입,관,$A322,회계장부!$A:$A,"&gt;="&amp;회계보고_시작일,회계장부!$A:$A,"&lt;="&amp;회계보고_종료일),SUMIFS(수입,항목,TRIM($A322),회계장부!$A:$A,"&gt;="&amp;회계보고_시작일,회계장부!$A:$A,"&lt;="&amp;회계보고_종료일)),"")</f>
        <v/>
      </c>
      <c r="E322" s="254" t="str">
        <f t="shared" ca="1" si="15"/>
        <v/>
      </c>
      <c r="F322" s="235" t="str">
        <f ca="1">IFERROR(INDEX(회계코드!$G:$G,MATCH(ROW(F322),회계코드!$F:$F,0),1),IFERROR(INDEX(회계코드!$I:$I,MATCH(ROW(F322),회계코드!$H:$H,0),1),""))</f>
        <v/>
      </c>
      <c r="G322" s="251"/>
      <c r="H322" s="252" t="str">
        <f ca="1">IF(LEN($F322)&gt;0,IF(LEFT($F322,1)&lt;&gt;" ",SUMIFS(지출,관,$F322,회계장부!$A:$A,"&lt;"&amp;회계보고_시작일),SUMIFS(지출,항목,TRIM($F322),회계장부!$A:$A,"&lt;"&amp;회계보고_시작일)),"")</f>
        <v/>
      </c>
      <c r="I322" s="252" t="str">
        <f ca="1">IF(LEN($F322)&gt;0,IF(LEFT($F322,1)&lt;&gt;" ",SUMIFS(지출,관,$F322,회계장부!$A:$A,"&gt;="&amp;회계보고_시작일,회계장부!$A:$A,"&lt;="&amp;회계보고_종료일),SUMIFS(지출,항목,TRIM($F322),회계장부!$A:$A,"&gt;="&amp;회계보고_시작일,회계장부!$A:$A,"&lt;="&amp;회계보고_종료일)),"")</f>
        <v/>
      </c>
      <c r="J322" s="255" t="str">
        <f t="shared" ca="1" si="16"/>
        <v/>
      </c>
      <c r="O322" s="1">
        <f t="shared" ref="O322" ca="1" si="17">LEN($A322)+LEN($F322)</f>
        <v>0</v>
      </c>
    </row>
  </sheetData>
  <mergeCells count="7">
    <mergeCell ref="A1:J1"/>
    <mergeCell ref="A2:J2"/>
    <mergeCell ref="F5:J5"/>
    <mergeCell ref="A3:J3"/>
    <mergeCell ref="A5:E5"/>
    <mergeCell ref="C4:D4"/>
    <mergeCell ref="H4:I4"/>
  </mergeCells>
  <phoneticPr fontId="2" type="noConversion"/>
  <conditionalFormatting sqref="A9:E322">
    <cfRule type="expression" dxfId="24" priority="3">
      <formula>AND(LEN($A9)=0,LEN($F9)&gt;0)</formula>
    </cfRule>
    <cfRule type="expression" dxfId="23" priority="6">
      <formula>AND(LEN($A9)&gt;0,LEFT($A9,2)="  ")</formula>
    </cfRule>
  </conditionalFormatting>
  <conditionalFormatting sqref="A322:E322">
    <cfRule type="expression" dxfId="22" priority="46882">
      <formula>OR(LEN($A322)&gt;0,LEN(#REF!)&gt;0)</formula>
    </cfRule>
  </conditionalFormatting>
  <conditionalFormatting sqref="A9:J322">
    <cfRule type="expression" dxfId="21" priority="4">
      <formula>AND(LEN($A9)=0,LEN($F9)=0)</formula>
    </cfRule>
  </conditionalFormatting>
  <conditionalFormatting sqref="F9:J322">
    <cfRule type="expression" dxfId="20" priority="1">
      <formula>AND(LEN($F9)=0,LEN($A9)&gt;0)</formula>
    </cfRule>
    <cfRule type="expression" dxfId="19" priority="5">
      <formula>AND(LEN($F9)&gt;0,LEFT($F9,2)="  ")</formula>
    </cfRule>
  </conditionalFormatting>
  <dataValidations count="3">
    <dataValidation type="date" allowBlank="1" showInputMessage="1" showErrorMessage="1" errorTitle="시작일자 오류" error="시작일자를 입력하세요" sqref="M3" xr:uid="{CA60743C-752C-45FC-8BB0-BBBCFB04996A}">
      <formula1>36892</formula1>
      <formula2>401768</formula2>
    </dataValidation>
    <dataValidation type="date" allowBlank="1" showInputMessage="1" showErrorMessage="1" errorTitle="종료일자를 입력하세요" error="종료일자는 시작일자와 동일하거나 시작일자 이후 날짜로 입력하세요." sqref="M4" xr:uid="{8251C063-D58F-4C9D-B7B6-C98992EE30D4}">
      <formula1>M3</formula1>
      <formula2>401768</formula2>
    </dataValidation>
    <dataValidation type="list" allowBlank="1" showInputMessage="1" showErrorMessage="1" sqref="A7" xr:uid="{F1F0E539-D41F-43B4-919E-5A71FAD6463D}">
      <formula1>"수입 합계,수입 합계 (전년도이월금 포함)"</formula1>
    </dataValidation>
  </dataValidations>
  <printOptions horizontalCentered="1"/>
  <pageMargins left="0.11811023622047245" right="0.11811023622047245" top="0.35433070866141736" bottom="0.35433070866141736" header="0" footer="0"/>
  <pageSetup paperSize="9" scale="79" fitToHeight="0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E0EA1-DEB5-4FCD-B751-8F94AC76C5D8}">
  <dimension ref="A1:I7"/>
  <sheetViews>
    <sheetView zoomScaleNormal="100" workbookViewId="0">
      <selection activeCell="D3" sqref="D3"/>
    </sheetView>
  </sheetViews>
  <sheetFormatPr defaultRowHeight="16.5"/>
  <cols>
    <col min="1" max="1" width="21.125" customWidth="1"/>
    <col min="2" max="2" width="20.125" customWidth="1"/>
    <col min="3" max="3" width="17.625" customWidth="1"/>
    <col min="4" max="4" width="14.25" style="1" customWidth="1"/>
    <col min="5" max="5" width="10.875" style="1" customWidth="1"/>
    <col min="6" max="6" width="12.375" style="260" customWidth="1"/>
    <col min="7" max="7" width="13.625" style="260" customWidth="1"/>
    <col min="8" max="8" width="14" style="260" customWidth="1"/>
    <col min="9" max="9" width="14.875" style="260" customWidth="1"/>
    <col min="10" max="10" width="9.625" customWidth="1"/>
  </cols>
  <sheetData>
    <row r="1" spans="1:9">
      <c r="A1" s="256" t="s">
        <v>223</v>
      </c>
      <c r="B1" s="256" t="s">
        <v>224</v>
      </c>
      <c r="C1" s="256" t="s">
        <v>219</v>
      </c>
      <c r="D1" s="256" t="s">
        <v>220</v>
      </c>
      <c r="E1" s="256" t="s">
        <v>221</v>
      </c>
      <c r="F1" s="258" t="s">
        <v>225</v>
      </c>
      <c r="G1" s="258" t="s">
        <v>227</v>
      </c>
      <c r="H1" s="258" t="s">
        <v>228</v>
      </c>
      <c r="I1" s="258" t="s">
        <v>229</v>
      </c>
    </row>
    <row r="2" spans="1:9">
      <c r="A2" s="257" t="s">
        <v>287</v>
      </c>
      <c r="B2" s="257" t="s">
        <v>222</v>
      </c>
      <c r="C2" s="257"/>
      <c r="D2" s="263"/>
      <c r="E2" s="263"/>
      <c r="F2" s="259">
        <v>10000</v>
      </c>
      <c r="G2" s="430"/>
      <c r="H2" s="430"/>
      <c r="I2" s="430"/>
    </row>
    <row r="3" spans="1:9">
      <c r="A3" s="257"/>
      <c r="B3" s="257"/>
      <c r="C3" s="257"/>
      <c r="D3" s="263"/>
      <c r="E3" s="263"/>
      <c r="F3" s="259"/>
      <c r="G3" s="431"/>
      <c r="H3" s="431"/>
      <c r="I3" s="431"/>
    </row>
    <row r="4" spans="1:9" ht="17.25" thickBot="1">
      <c r="A4" s="257"/>
      <c r="B4" s="257"/>
      <c r="C4" s="257"/>
      <c r="D4" s="263"/>
      <c r="E4" s="263"/>
      <c r="F4" s="259"/>
      <c r="G4" s="431"/>
      <c r="H4" s="431"/>
      <c r="I4" s="431"/>
    </row>
    <row r="5" spans="1:9" ht="17.25" thickTop="1">
      <c r="A5" s="275" t="s">
        <v>225</v>
      </c>
      <c r="B5" s="261"/>
      <c r="C5" s="261"/>
      <c r="D5" s="264"/>
      <c r="E5" s="264"/>
      <c r="F5" s="262">
        <f>SUM(F2:F4)</f>
        <v>10000</v>
      </c>
      <c r="G5" s="267">
        <f>SUMIFS(회계장부!$C:$C,회계장부!$G:$G,"수입항목",회계장부!$K:$K,"&lt;&gt;O")</f>
        <v>0</v>
      </c>
      <c r="H5" s="267">
        <f>SUMIFS(회계장부!$D:$D,회계장부!$G:$G,"지출항목",회계장부!$K:$K,"&lt;&gt;O")</f>
        <v>0</v>
      </c>
      <c r="I5" s="276">
        <f>F5+G5-H5</f>
        <v>10000</v>
      </c>
    </row>
    <row r="6" spans="1:9">
      <c r="H6" s="278" t="s">
        <v>234</v>
      </c>
      <c r="I6" s="277">
        <f>'검산서(하반기)'!M39</f>
        <v>100000</v>
      </c>
    </row>
    <row r="7" spans="1:9" ht="24" customHeight="1">
      <c r="A7" s="274" t="s">
        <v>233</v>
      </c>
      <c r="H7" s="266" t="s">
        <v>232</v>
      </c>
      <c r="I7" s="268">
        <f>I5-I6</f>
        <v>-90000</v>
      </c>
    </row>
  </sheetData>
  <mergeCells count="3">
    <mergeCell ref="G2:G4"/>
    <mergeCell ref="H2:H4"/>
    <mergeCell ref="I2:I4"/>
  </mergeCells>
  <phoneticPr fontId="2" type="noConversion"/>
  <hyperlinks>
    <hyperlink ref="A7" r:id="rId1" xr:uid="{5C9EB4DC-D04A-4096-9C7F-9F9964AD94C0}"/>
  </hyperlinks>
  <pageMargins left="0.7" right="0.7" top="0.75" bottom="0.75" header="0.3" footer="0.3"/>
  <pageSetup paperSize="9" orientation="portrait" horizontalDpi="0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5D6B-B121-49F9-A4D1-D645873E5264}">
  <sheetPr>
    <pageSetUpPr fitToPage="1"/>
  </sheetPr>
  <dimension ref="A1:N57"/>
  <sheetViews>
    <sheetView showGridLines="0" showRowColHeaders="0" zoomScaleNormal="100" zoomScaleSheetLayoutView="85" workbookViewId="0">
      <selection activeCell="C6" sqref="C6:D6"/>
    </sheetView>
  </sheetViews>
  <sheetFormatPr defaultColWidth="9" defaultRowHeight="13.5"/>
  <cols>
    <col min="1" max="1" width="8.875" style="25" customWidth="1"/>
    <col min="2" max="8" width="14.875" style="25" customWidth="1"/>
    <col min="9" max="9" width="3.625" style="25" customWidth="1"/>
    <col min="10" max="10" width="9.625" style="25" customWidth="1"/>
    <col min="11" max="11" width="10.625" style="25" customWidth="1"/>
    <col min="12" max="13" width="14.875" style="25" customWidth="1"/>
    <col min="14" max="16384" width="9" style="25"/>
  </cols>
  <sheetData>
    <row r="1" spans="1:13" s="5" customFormat="1" ht="33.75">
      <c r="A1" s="484" t="str">
        <f>"교회 지원기관 검산서 (" &amp; 회계년도 &amp; "년 상반기)"</f>
        <v>교회 지원기관 검산서 (2025년 상반기)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</row>
    <row r="2" spans="1:13" s="5" customFormat="1" ht="6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8" customFormat="1" ht="24" customHeight="1" thickBot="1">
      <c r="A3" s="7" t="s">
        <v>74</v>
      </c>
      <c r="B3" s="485" t="str">
        <f>IF(LEN(교회명)*LEN(부서명)&gt;0,교회명&amp;" "&amp;부서명,"")</f>
        <v>대구동부교회 유치부</v>
      </c>
      <c r="C3" s="485"/>
      <c r="D3" s="486" t="str">
        <f>IF(LEN(교회명)&gt;0,IF(LEN(부서명)&gt;0,IF(COUNTIFS(회계코드!$A$51:$O$51,"관입력누락")+COUNTIFS(회계코드!$A$26:$O$26,"관입력누락")&gt;0,"(오류) 회계코드의 관 항목은 누락없이 순서대로 입력하세요",""),"[오류] 회계코드 Sheet에서 부서명을 입력하세요."),"[오류] 회계코드 Sheet에서 교회명을 입력하세요.")</f>
        <v/>
      </c>
      <c r="E3" s="486"/>
      <c r="F3" s="486"/>
      <c r="G3" s="486"/>
      <c r="H3" s="486"/>
      <c r="I3" s="486"/>
      <c r="J3" s="486"/>
      <c r="K3" s="486"/>
      <c r="L3" s="486"/>
      <c r="M3" s="9" t="s">
        <v>75</v>
      </c>
    </row>
    <row r="4" spans="1:13" s="8" customFormat="1" ht="21" customHeight="1">
      <c r="A4" s="487" t="s">
        <v>40</v>
      </c>
      <c r="B4" s="490" t="s">
        <v>41</v>
      </c>
      <c r="C4" s="491"/>
      <c r="D4" s="491"/>
      <c r="E4" s="491"/>
      <c r="F4" s="491"/>
      <c r="G4" s="491"/>
      <c r="H4" s="492"/>
      <c r="I4" s="493" t="s">
        <v>42</v>
      </c>
      <c r="J4" s="494"/>
      <c r="K4" s="494"/>
      <c r="L4" s="495"/>
      <c r="M4" s="496" t="s">
        <v>43</v>
      </c>
    </row>
    <row r="5" spans="1:13" s="8" customFormat="1" ht="21" customHeight="1">
      <c r="A5" s="488"/>
      <c r="B5" s="498" t="s">
        <v>44</v>
      </c>
      <c r="C5" s="500" t="s">
        <v>45</v>
      </c>
      <c r="D5" s="474"/>
      <c r="E5" s="474"/>
      <c r="F5" s="474"/>
      <c r="G5" s="474"/>
      <c r="H5" s="501" t="s">
        <v>46</v>
      </c>
      <c r="I5" s="473" t="s">
        <v>47</v>
      </c>
      <c r="J5" s="474"/>
      <c r="K5" s="475"/>
      <c r="L5" s="479" t="s">
        <v>48</v>
      </c>
      <c r="M5" s="497"/>
    </row>
    <row r="6" spans="1:13" s="8" customFormat="1" ht="21" customHeight="1">
      <c r="A6" s="489"/>
      <c r="B6" s="499"/>
      <c r="C6" s="86" t="s">
        <v>49</v>
      </c>
      <c r="D6" s="86" t="s">
        <v>50</v>
      </c>
      <c r="E6" s="86" t="str">
        <f>헌금회비구분</f>
        <v>헌금/회비</v>
      </c>
      <c r="F6" s="86" t="s">
        <v>51</v>
      </c>
      <c r="G6" s="11" t="s">
        <v>21</v>
      </c>
      <c r="H6" s="502"/>
      <c r="I6" s="476"/>
      <c r="J6" s="477"/>
      <c r="K6" s="478"/>
      <c r="L6" s="480"/>
      <c r="M6" s="448"/>
    </row>
    <row r="7" spans="1:13" s="8" customFormat="1" ht="33" customHeight="1">
      <c r="A7" s="83" t="s">
        <v>52</v>
      </c>
      <c r="B7" s="87">
        <f>SUMIFS(수입,관,"전년도이월금")</f>
        <v>100000</v>
      </c>
      <c r="C7" s="481"/>
      <c r="D7" s="482"/>
      <c r="E7" s="482"/>
      <c r="F7" s="482"/>
      <c r="G7" s="482"/>
      <c r="H7" s="12">
        <f>B7</f>
        <v>100000</v>
      </c>
      <c r="I7" s="13"/>
      <c r="J7" s="14"/>
      <c r="K7" s="482"/>
      <c r="L7" s="482"/>
      <c r="M7" s="483"/>
    </row>
    <row r="8" spans="1:13" s="15" customFormat="1" ht="12" customHeight="1">
      <c r="A8" s="432" t="s">
        <v>53</v>
      </c>
      <c r="B8" s="88"/>
      <c r="C8" s="435">
        <f>SUMIFS(수입,항목,"*교회지원금*",회계월,"="&amp;LEFT(A8,LEN(A8)-1))</f>
        <v>0</v>
      </c>
      <c r="D8" s="435">
        <f>SUMIFS(수입,항목,"재배정금",회계월,"="&amp;LEFT(A8,LEN(A8)-1))</f>
        <v>0</v>
      </c>
      <c r="E8" s="435">
        <f>SUMIFS(수입,관,헌금회비구분,회계월,"="&amp;LEFT(A8,LEN(A8)-1))</f>
        <v>0</v>
      </c>
      <c r="F8" s="435">
        <f>SUMIFS(수입,회계월,"="&amp;LEFT(A8,LEN(A8)-1),회계장부!I:I,"&lt;&gt;"&amp;"전년도이월금")-SUM(C8:E12)</f>
        <v>0</v>
      </c>
      <c r="G8" s="435">
        <f>SUM(C8:F12)</f>
        <v>0</v>
      </c>
      <c r="H8" s="441">
        <f>G8</f>
        <v>0</v>
      </c>
      <c r="I8" s="444">
        <v>1</v>
      </c>
      <c r="J8" s="456" t="str">
        <f>IF(ISBLANK(회계코드!A30),"",회계코드!A30)</f>
        <v>간식및다과비</v>
      </c>
      <c r="K8" s="457"/>
      <c r="L8" s="441">
        <f>SUMIFS(지출,관,J8,회계월,"&lt;=6")</f>
        <v>0</v>
      </c>
      <c r="M8" s="447"/>
    </row>
    <row r="9" spans="1:13" s="15" customFormat="1" ht="12" customHeight="1">
      <c r="A9" s="433"/>
      <c r="B9" s="81"/>
      <c r="C9" s="436"/>
      <c r="D9" s="436"/>
      <c r="E9" s="436"/>
      <c r="F9" s="436"/>
      <c r="G9" s="436"/>
      <c r="H9" s="442"/>
      <c r="I9" s="445"/>
      <c r="J9" s="458"/>
      <c r="K9" s="459"/>
      <c r="L9" s="443"/>
      <c r="M9" s="448"/>
    </row>
    <row r="10" spans="1:13" s="15" customFormat="1" ht="12" customHeight="1">
      <c r="A10" s="433"/>
      <c r="B10" s="81"/>
      <c r="C10" s="436"/>
      <c r="D10" s="436"/>
      <c r="E10" s="436"/>
      <c r="F10" s="436"/>
      <c r="G10" s="436"/>
      <c r="H10" s="442"/>
      <c r="I10" s="444">
        <v>2</v>
      </c>
      <c r="J10" s="456" t="str">
        <f>IF(ISBLANK(회계코드!B30),"",회계코드!B30)</f>
        <v>성경학교운영비</v>
      </c>
      <c r="K10" s="457"/>
      <c r="L10" s="441">
        <f t="shared" ref="L10:L37" si="0">SUMIFS(지출,관,J10,회계월,"&lt;=6")</f>
        <v>0</v>
      </c>
      <c r="M10" s="447"/>
    </row>
    <row r="11" spans="1:13" s="15" customFormat="1" ht="12" customHeight="1">
      <c r="A11" s="433"/>
      <c r="B11" s="81"/>
      <c r="C11" s="436"/>
      <c r="D11" s="436"/>
      <c r="E11" s="436"/>
      <c r="F11" s="436"/>
      <c r="G11" s="436"/>
      <c r="H11" s="442"/>
      <c r="I11" s="445"/>
      <c r="J11" s="458"/>
      <c r="K11" s="459"/>
      <c r="L11" s="443"/>
      <c r="M11" s="448"/>
    </row>
    <row r="12" spans="1:13" s="15" customFormat="1" ht="12" customHeight="1">
      <c r="A12" s="434"/>
      <c r="B12" s="81"/>
      <c r="C12" s="437"/>
      <c r="D12" s="437"/>
      <c r="E12" s="437"/>
      <c r="F12" s="437"/>
      <c r="G12" s="437"/>
      <c r="H12" s="443"/>
      <c r="I12" s="444">
        <v>3</v>
      </c>
      <c r="J12" s="456" t="str">
        <f>IF(ISBLANK(회계코드!C30),"",회계코드!C30)</f>
        <v>교재_교육시설환경비</v>
      </c>
      <c r="K12" s="457"/>
      <c r="L12" s="441">
        <f t="shared" si="0"/>
        <v>0</v>
      </c>
      <c r="M12" s="447"/>
    </row>
    <row r="13" spans="1:13" s="15" customFormat="1" ht="12" customHeight="1">
      <c r="A13" s="432" t="s">
        <v>100</v>
      </c>
      <c r="B13" s="81"/>
      <c r="C13" s="435">
        <f>SUMIFS(수입,항목,"*교회지원금*",회계월,"="&amp;LEFT(A13,LEN(A13)-1))</f>
        <v>0</v>
      </c>
      <c r="D13" s="435">
        <f>SUMIFS(수입,항목,"재배정금",회계월,"="&amp;LEFT(A13,LEN(A13)-1))</f>
        <v>0</v>
      </c>
      <c r="E13" s="435">
        <f>SUMIFS(수입,관,헌금회비구분,회계월,"="&amp;LEFT(A13,LEN(A13)-1))</f>
        <v>0</v>
      </c>
      <c r="F13" s="435">
        <f>SUMIFS(수입,회계월,"="&amp;LEFT(A13,LEN(A13)-1),회계장부!I:I,"&lt;&gt;"&amp;"전년도이월금")-SUM(C13:E17)</f>
        <v>0</v>
      </c>
      <c r="G13" s="435">
        <f t="shared" ref="G13" si="1">SUM(C13:F17)</f>
        <v>0</v>
      </c>
      <c r="H13" s="441">
        <f t="shared" ref="H13" si="2">G13</f>
        <v>0</v>
      </c>
      <c r="I13" s="445"/>
      <c r="J13" s="458"/>
      <c r="K13" s="459"/>
      <c r="L13" s="443"/>
      <c r="M13" s="448"/>
    </row>
    <row r="14" spans="1:13" s="15" customFormat="1" ht="12" customHeight="1">
      <c r="A14" s="433"/>
      <c r="B14" s="81"/>
      <c r="C14" s="436"/>
      <c r="D14" s="436"/>
      <c r="E14" s="436"/>
      <c r="F14" s="436"/>
      <c r="G14" s="436"/>
      <c r="H14" s="442"/>
      <c r="I14" s="444">
        <v>4</v>
      </c>
      <c r="J14" s="456" t="str">
        <f>IF(ISBLANK(회계코드!D30),"",회계코드!D30)</f>
        <v>총회_진행부_성가대</v>
      </c>
      <c r="K14" s="457"/>
      <c r="L14" s="441">
        <f t="shared" si="0"/>
        <v>0</v>
      </c>
      <c r="M14" s="447"/>
    </row>
    <row r="15" spans="1:13" s="15" customFormat="1" ht="12" customHeight="1">
      <c r="A15" s="433"/>
      <c r="B15" s="81"/>
      <c r="C15" s="436"/>
      <c r="D15" s="436"/>
      <c r="E15" s="436"/>
      <c r="F15" s="436"/>
      <c r="G15" s="436"/>
      <c r="H15" s="442"/>
      <c r="I15" s="445"/>
      <c r="J15" s="458"/>
      <c r="K15" s="459"/>
      <c r="L15" s="443"/>
      <c r="M15" s="448"/>
    </row>
    <row r="16" spans="1:13" s="15" customFormat="1" ht="12" customHeight="1">
      <c r="A16" s="433"/>
      <c r="B16" s="81"/>
      <c r="C16" s="436"/>
      <c r="D16" s="436"/>
      <c r="E16" s="436"/>
      <c r="F16" s="436"/>
      <c r="G16" s="436"/>
      <c r="H16" s="442"/>
      <c r="I16" s="444">
        <v>5</v>
      </c>
      <c r="J16" s="456" t="str">
        <f>IF(ISBLANK(회계코드!E30),"",회계코드!E30)</f>
        <v>기도_월례회_전도_친교</v>
      </c>
      <c r="K16" s="457"/>
      <c r="L16" s="441">
        <f t="shared" si="0"/>
        <v>0</v>
      </c>
      <c r="M16" s="447"/>
    </row>
    <row r="17" spans="1:13" s="15" customFormat="1" ht="12" customHeight="1">
      <c r="A17" s="434"/>
      <c r="B17" s="81"/>
      <c r="C17" s="437"/>
      <c r="D17" s="437"/>
      <c r="E17" s="437"/>
      <c r="F17" s="437"/>
      <c r="G17" s="437"/>
      <c r="H17" s="443"/>
      <c r="I17" s="445"/>
      <c r="J17" s="458"/>
      <c r="K17" s="459"/>
      <c r="L17" s="443"/>
      <c r="M17" s="448"/>
    </row>
    <row r="18" spans="1:13" s="15" customFormat="1" ht="12" customHeight="1">
      <c r="A18" s="432" t="s">
        <v>101</v>
      </c>
      <c r="B18" s="81"/>
      <c r="C18" s="435">
        <f>SUMIFS(수입,항목,"*교회지원금*",회계월,"="&amp;LEFT(A18,LEN(A18)-1))</f>
        <v>0</v>
      </c>
      <c r="D18" s="435">
        <f>SUMIFS(수입,항목,"재배정금",회계월,"="&amp;LEFT(A18,LEN(A18)-1))</f>
        <v>0</v>
      </c>
      <c r="E18" s="435">
        <f>SUMIFS(수입,관,헌금회비구분,회계월,"="&amp;LEFT(A18,LEN(A18)-1))</f>
        <v>0</v>
      </c>
      <c r="F18" s="438">
        <f>SUMIFS(수입,회계월,"="&amp;LEFT(A18,LEN(A18)-1),회계장부!I:I,"&lt;&gt;"&amp;"전년도이월금")-SUM(C18:E22)</f>
        <v>0</v>
      </c>
      <c r="G18" s="435">
        <f t="shared" ref="G18" si="3">SUM(C18:F22)</f>
        <v>0</v>
      </c>
      <c r="H18" s="441">
        <f t="shared" ref="H18" si="4">G18</f>
        <v>0</v>
      </c>
      <c r="I18" s="444">
        <v>6</v>
      </c>
      <c r="J18" s="456" t="str">
        <f>IF(ISBLANK(회계코드!F30),"",회계코드!F30)</f>
        <v>특별예배</v>
      </c>
      <c r="K18" s="457"/>
      <c r="L18" s="441">
        <f t="shared" si="0"/>
        <v>0</v>
      </c>
      <c r="M18" s="447"/>
    </row>
    <row r="19" spans="1:13" s="15" customFormat="1" ht="12" customHeight="1">
      <c r="A19" s="433"/>
      <c r="B19" s="81"/>
      <c r="C19" s="436"/>
      <c r="D19" s="436"/>
      <c r="E19" s="436"/>
      <c r="F19" s="439"/>
      <c r="G19" s="436"/>
      <c r="H19" s="442"/>
      <c r="I19" s="445"/>
      <c r="J19" s="458"/>
      <c r="K19" s="459"/>
      <c r="L19" s="443"/>
      <c r="M19" s="448"/>
    </row>
    <row r="20" spans="1:13" s="15" customFormat="1" ht="12" customHeight="1">
      <c r="A20" s="433"/>
      <c r="B20" s="81"/>
      <c r="C20" s="436"/>
      <c r="D20" s="436"/>
      <c r="E20" s="436"/>
      <c r="F20" s="439"/>
      <c r="G20" s="436"/>
      <c r="H20" s="442"/>
      <c r="I20" s="444">
        <v>7</v>
      </c>
      <c r="J20" s="456" t="str">
        <f>IF(ISBLANK(회계코드!G30),"",회계코드!G30)</f>
        <v>시상_교사훈련</v>
      </c>
      <c r="K20" s="457"/>
      <c r="L20" s="441">
        <f t="shared" si="0"/>
        <v>0</v>
      </c>
      <c r="M20" s="447"/>
    </row>
    <row r="21" spans="1:13" s="15" customFormat="1" ht="12" customHeight="1">
      <c r="A21" s="433"/>
      <c r="B21" s="81"/>
      <c r="C21" s="436"/>
      <c r="D21" s="436"/>
      <c r="E21" s="436"/>
      <c r="F21" s="439"/>
      <c r="G21" s="436"/>
      <c r="H21" s="442"/>
      <c r="I21" s="445"/>
      <c r="J21" s="458"/>
      <c r="K21" s="459"/>
      <c r="L21" s="443"/>
      <c r="M21" s="448"/>
    </row>
    <row r="22" spans="1:13" s="15" customFormat="1" ht="12" customHeight="1">
      <c r="A22" s="434"/>
      <c r="B22" s="81"/>
      <c r="C22" s="437"/>
      <c r="D22" s="437"/>
      <c r="E22" s="437"/>
      <c r="F22" s="440"/>
      <c r="G22" s="437"/>
      <c r="H22" s="443"/>
      <c r="I22" s="444">
        <v>8</v>
      </c>
      <c r="J22" s="456" t="str">
        <f>IF(ISBLANK(회계코드!H30),"",회계코드!H30)</f>
        <v>기타</v>
      </c>
      <c r="K22" s="457"/>
      <c r="L22" s="441">
        <f t="shared" si="0"/>
        <v>0</v>
      </c>
      <c r="M22" s="447"/>
    </row>
    <row r="23" spans="1:13" s="15" customFormat="1" ht="12" customHeight="1">
      <c r="A23" s="432" t="s">
        <v>102</v>
      </c>
      <c r="B23" s="81"/>
      <c r="C23" s="435">
        <f>SUMIFS(수입,항목,"*교회지원금*",회계월,"="&amp;LEFT(A23,LEN(A23)-1))</f>
        <v>0</v>
      </c>
      <c r="D23" s="435">
        <f>SUMIFS(수입,항목,"재배정금",회계월,"="&amp;LEFT(A23,LEN(A23)-1))</f>
        <v>0</v>
      </c>
      <c r="E23" s="435">
        <f>SUMIFS(수입,관,헌금회비구분,회계월,"="&amp;LEFT(A23,LEN(A23)-1))</f>
        <v>0</v>
      </c>
      <c r="F23" s="435">
        <f>SUMIFS(수입,회계월,"="&amp;LEFT(A23,LEN(A23)-1),회계장부!I:I,"&lt;&gt;"&amp;"전년도이월금")-SUM(C23:E27)</f>
        <v>0</v>
      </c>
      <c r="G23" s="435">
        <f t="shared" ref="G23" si="5">SUM(C23:F27)</f>
        <v>0</v>
      </c>
      <c r="H23" s="441">
        <f t="shared" ref="H23" si="6">G23</f>
        <v>0</v>
      </c>
      <c r="I23" s="445"/>
      <c r="J23" s="458"/>
      <c r="K23" s="459"/>
      <c r="L23" s="443"/>
      <c r="M23" s="448"/>
    </row>
    <row r="24" spans="1:13" s="15" customFormat="1" ht="12" customHeight="1">
      <c r="A24" s="433"/>
      <c r="B24" s="81"/>
      <c r="C24" s="436"/>
      <c r="D24" s="436"/>
      <c r="E24" s="436"/>
      <c r="F24" s="436"/>
      <c r="G24" s="436"/>
      <c r="H24" s="442"/>
      <c r="I24" s="444">
        <v>9</v>
      </c>
      <c r="J24" s="456" t="str">
        <f>IF(ISBLANK(회계코드!I30),"",회계코드!I30)</f>
        <v/>
      </c>
      <c r="K24" s="457"/>
      <c r="L24" s="441">
        <f t="shared" si="0"/>
        <v>0</v>
      </c>
      <c r="M24" s="447"/>
    </row>
    <row r="25" spans="1:13" s="15" customFormat="1" ht="12" customHeight="1">
      <c r="A25" s="433"/>
      <c r="B25" s="81"/>
      <c r="C25" s="436"/>
      <c r="D25" s="436"/>
      <c r="E25" s="436"/>
      <c r="F25" s="436"/>
      <c r="G25" s="436"/>
      <c r="H25" s="442"/>
      <c r="I25" s="445"/>
      <c r="J25" s="458"/>
      <c r="K25" s="459"/>
      <c r="L25" s="443"/>
      <c r="M25" s="448"/>
    </row>
    <row r="26" spans="1:13" s="15" customFormat="1" ht="12" customHeight="1">
      <c r="A26" s="433"/>
      <c r="B26" s="81"/>
      <c r="C26" s="436"/>
      <c r="D26" s="436"/>
      <c r="E26" s="436"/>
      <c r="F26" s="436"/>
      <c r="G26" s="436"/>
      <c r="H26" s="442"/>
      <c r="I26" s="444">
        <v>10</v>
      </c>
      <c r="J26" s="456" t="str">
        <f>IF(ISBLANK(회계코드!J30),"",회계코드!J30)</f>
        <v/>
      </c>
      <c r="K26" s="457"/>
      <c r="L26" s="441">
        <f t="shared" si="0"/>
        <v>0</v>
      </c>
      <c r="M26" s="447"/>
    </row>
    <row r="27" spans="1:13" s="15" customFormat="1" ht="12" customHeight="1">
      <c r="A27" s="434"/>
      <c r="B27" s="81"/>
      <c r="C27" s="437"/>
      <c r="D27" s="437"/>
      <c r="E27" s="437"/>
      <c r="F27" s="437"/>
      <c r="G27" s="437"/>
      <c r="H27" s="443"/>
      <c r="I27" s="445"/>
      <c r="J27" s="458"/>
      <c r="K27" s="459"/>
      <c r="L27" s="443"/>
      <c r="M27" s="448"/>
    </row>
    <row r="28" spans="1:13" s="15" customFormat="1" ht="12" customHeight="1">
      <c r="A28" s="432" t="s">
        <v>103</v>
      </c>
      <c r="B28" s="81"/>
      <c r="C28" s="435">
        <f>SUMIFS(수입,항목,"*교회지원금*",회계월,"="&amp;LEFT(A28,LEN(A28)-1))</f>
        <v>0</v>
      </c>
      <c r="D28" s="435">
        <f>SUMIFS(수입,항목,"재배정금",회계월,"="&amp;LEFT(A28,LEN(A28)-1))</f>
        <v>0</v>
      </c>
      <c r="E28" s="435">
        <f>SUMIFS(수입,관,헌금회비구분,회계월,"="&amp;LEFT(A28,LEN(A28)-1))</f>
        <v>0</v>
      </c>
      <c r="F28" s="435">
        <f>SUMIFS(수입,회계월,"="&amp;LEFT(A28,LEN(A28)-1),회계장부!I:I,"&lt;&gt;"&amp;"전년도이월금")-SUM(C28:E32)</f>
        <v>0</v>
      </c>
      <c r="G28" s="435">
        <f t="shared" ref="G28" si="7">SUM(C28:F32)</f>
        <v>0</v>
      </c>
      <c r="H28" s="441">
        <f t="shared" ref="H28" si="8">G28</f>
        <v>0</v>
      </c>
      <c r="I28" s="444">
        <v>11</v>
      </c>
      <c r="J28" s="456" t="str">
        <f>IF(ISBLANK(회계코드!K30),"",회계코드!K30)</f>
        <v/>
      </c>
      <c r="K28" s="457"/>
      <c r="L28" s="441">
        <f t="shared" si="0"/>
        <v>0</v>
      </c>
      <c r="M28" s="447"/>
    </row>
    <row r="29" spans="1:13" s="15" customFormat="1" ht="12" customHeight="1">
      <c r="A29" s="433"/>
      <c r="B29" s="81"/>
      <c r="C29" s="436"/>
      <c r="D29" s="436"/>
      <c r="E29" s="436"/>
      <c r="F29" s="436"/>
      <c r="G29" s="436"/>
      <c r="H29" s="442"/>
      <c r="I29" s="445"/>
      <c r="J29" s="458"/>
      <c r="K29" s="459"/>
      <c r="L29" s="443"/>
      <c r="M29" s="448"/>
    </row>
    <row r="30" spans="1:13" s="15" customFormat="1" ht="12" customHeight="1">
      <c r="A30" s="433"/>
      <c r="B30" s="81"/>
      <c r="C30" s="436"/>
      <c r="D30" s="436"/>
      <c r="E30" s="436"/>
      <c r="F30" s="436"/>
      <c r="G30" s="436"/>
      <c r="H30" s="442"/>
      <c r="I30" s="444">
        <v>12</v>
      </c>
      <c r="J30" s="456" t="str">
        <f>IF(ISBLANK(회계코드!L30),"",회계코드!L30)</f>
        <v/>
      </c>
      <c r="K30" s="457"/>
      <c r="L30" s="441">
        <f t="shared" si="0"/>
        <v>0</v>
      </c>
      <c r="M30" s="447"/>
    </row>
    <row r="31" spans="1:13" s="15" customFormat="1" ht="12" customHeight="1">
      <c r="A31" s="433"/>
      <c r="B31" s="81"/>
      <c r="C31" s="436"/>
      <c r="D31" s="436"/>
      <c r="E31" s="436"/>
      <c r="F31" s="436"/>
      <c r="G31" s="436"/>
      <c r="H31" s="442"/>
      <c r="I31" s="445"/>
      <c r="J31" s="458"/>
      <c r="K31" s="459"/>
      <c r="L31" s="443"/>
      <c r="M31" s="448"/>
    </row>
    <row r="32" spans="1:13" s="15" customFormat="1" ht="12" customHeight="1">
      <c r="A32" s="434"/>
      <c r="B32" s="81"/>
      <c r="C32" s="437"/>
      <c r="D32" s="437"/>
      <c r="E32" s="437"/>
      <c r="F32" s="437"/>
      <c r="G32" s="437"/>
      <c r="H32" s="443"/>
      <c r="I32" s="444">
        <v>13</v>
      </c>
      <c r="J32" s="456" t="str">
        <f>IF(ISBLANK(회계코드!M30),"",회계코드!M30)</f>
        <v/>
      </c>
      <c r="K32" s="457"/>
      <c r="L32" s="441">
        <f t="shared" si="0"/>
        <v>0</v>
      </c>
      <c r="M32" s="447"/>
    </row>
    <row r="33" spans="1:14" s="15" customFormat="1" ht="12" customHeight="1">
      <c r="A33" s="432" t="s">
        <v>54</v>
      </c>
      <c r="B33" s="81"/>
      <c r="C33" s="435">
        <f>SUMIFS(수입,항목,"*교회지원금*",회계월,"="&amp;LEFT(A33,LEN(A33)-1))</f>
        <v>0</v>
      </c>
      <c r="D33" s="435">
        <f>SUMIFS(수입,항목,"재배정금",회계월,"="&amp;LEFT(A33,LEN(A33)-1))</f>
        <v>0</v>
      </c>
      <c r="E33" s="435">
        <f>SUMIFS(수입,관,헌금회비구분,회계월,"="&amp;LEFT(A33,LEN(A33)-1))</f>
        <v>0</v>
      </c>
      <c r="F33" s="435">
        <f>SUMIFS(수입,회계월,"="&amp;LEFT(A33,LEN(A33)-1),회계장부!I:I,"&lt;&gt;"&amp;"전년도이월금")-SUM(C33:E37)</f>
        <v>0</v>
      </c>
      <c r="G33" s="435">
        <f t="shared" ref="G33" si="9">SUM(C33:F37)</f>
        <v>0</v>
      </c>
      <c r="H33" s="441">
        <f t="shared" ref="H33" si="10">G33</f>
        <v>0</v>
      </c>
      <c r="I33" s="445"/>
      <c r="J33" s="458"/>
      <c r="K33" s="459"/>
      <c r="L33" s="443"/>
      <c r="M33" s="448"/>
    </row>
    <row r="34" spans="1:14" s="15" customFormat="1" ht="12" customHeight="1">
      <c r="A34" s="433"/>
      <c r="B34" s="81"/>
      <c r="C34" s="436"/>
      <c r="D34" s="436"/>
      <c r="E34" s="436"/>
      <c r="F34" s="436"/>
      <c r="G34" s="436"/>
      <c r="H34" s="442"/>
      <c r="I34" s="444">
        <v>14</v>
      </c>
      <c r="J34" s="456" t="str">
        <f>IF(ISBLANK(회계코드!N30),"",회계코드!N30)</f>
        <v/>
      </c>
      <c r="K34" s="457"/>
      <c r="L34" s="441">
        <f t="shared" si="0"/>
        <v>0</v>
      </c>
      <c r="M34" s="447"/>
    </row>
    <row r="35" spans="1:14" s="15" customFormat="1" ht="12" customHeight="1">
      <c r="A35" s="433"/>
      <c r="B35" s="81"/>
      <c r="C35" s="436"/>
      <c r="D35" s="436"/>
      <c r="E35" s="436"/>
      <c r="F35" s="436"/>
      <c r="G35" s="436"/>
      <c r="H35" s="442"/>
      <c r="I35" s="445"/>
      <c r="J35" s="458"/>
      <c r="K35" s="459"/>
      <c r="L35" s="443"/>
      <c r="M35" s="448"/>
    </row>
    <row r="36" spans="1:14" s="15" customFormat="1" ht="12" customHeight="1">
      <c r="A36" s="433"/>
      <c r="B36" s="81"/>
      <c r="C36" s="436"/>
      <c r="D36" s="436"/>
      <c r="E36" s="436"/>
      <c r="F36" s="436"/>
      <c r="G36" s="436"/>
      <c r="H36" s="442"/>
      <c r="I36" s="444">
        <v>15</v>
      </c>
      <c r="J36" s="456" t="str">
        <f>IF(ISBLANK(회계코드!O30),"",회계코드!O30)</f>
        <v/>
      </c>
      <c r="K36" s="457"/>
      <c r="L36" s="441">
        <f t="shared" si="0"/>
        <v>0</v>
      </c>
      <c r="M36" s="447"/>
    </row>
    <row r="37" spans="1:14" s="15" customFormat="1" ht="12" customHeight="1" thickBot="1">
      <c r="A37" s="455"/>
      <c r="B37" s="82"/>
      <c r="C37" s="437"/>
      <c r="D37" s="437"/>
      <c r="E37" s="437"/>
      <c r="F37" s="437"/>
      <c r="G37" s="437"/>
      <c r="H37" s="443"/>
      <c r="I37" s="445"/>
      <c r="J37" s="458"/>
      <c r="K37" s="459"/>
      <c r="L37" s="443">
        <f t="shared" si="0"/>
        <v>0</v>
      </c>
      <c r="M37" s="448"/>
    </row>
    <row r="38" spans="1:14" s="15" customFormat="1" ht="24.75" customHeight="1" thickBot="1">
      <c r="A38" s="470" t="s">
        <v>55</v>
      </c>
      <c r="B38" s="471">
        <f>SUM(B7)</f>
        <v>100000</v>
      </c>
      <c r="C38" s="471">
        <f>SUM(C8:C37)</f>
        <v>0</v>
      </c>
      <c r="D38" s="471">
        <f>SUM(D8:D37)</f>
        <v>0</v>
      </c>
      <c r="E38" s="471">
        <f>SUM(E8:E37)</f>
        <v>0</v>
      </c>
      <c r="F38" s="471">
        <f>SUM(F8:F37)</f>
        <v>0</v>
      </c>
      <c r="G38" s="471">
        <f>SUM(G8:G37)</f>
        <v>0</v>
      </c>
      <c r="H38" s="460">
        <f>SUM(H7:H37)</f>
        <v>100000</v>
      </c>
      <c r="I38" s="462" t="s">
        <v>21</v>
      </c>
      <c r="J38" s="463"/>
      <c r="K38" s="464"/>
      <c r="L38" s="468">
        <f>SUM(L8:L37)</f>
        <v>0</v>
      </c>
      <c r="M38" s="17" t="s">
        <v>56</v>
      </c>
    </row>
    <row r="39" spans="1:14" s="15" customFormat="1" ht="24.75" customHeight="1" thickBot="1">
      <c r="A39" s="455"/>
      <c r="B39" s="472"/>
      <c r="C39" s="472"/>
      <c r="D39" s="472"/>
      <c r="E39" s="472"/>
      <c r="F39" s="472"/>
      <c r="G39" s="472"/>
      <c r="H39" s="461"/>
      <c r="I39" s="465"/>
      <c r="J39" s="466"/>
      <c r="K39" s="467"/>
      <c r="L39" s="469"/>
      <c r="M39" s="18">
        <f>H38-L38</f>
        <v>100000</v>
      </c>
    </row>
    <row r="40" spans="1:14" s="15" customFormat="1" ht="6" customHeight="1">
      <c r="M40" s="19"/>
    </row>
    <row r="41" spans="1:14" s="15" customFormat="1" ht="16.5">
      <c r="A41" s="132" t="s">
        <v>57</v>
      </c>
      <c r="B41" s="132" t="s">
        <v>58</v>
      </c>
      <c r="C41" s="133"/>
      <c r="D41" s="132"/>
      <c r="E41" s="132"/>
      <c r="F41" s="132"/>
      <c r="G41" s="132"/>
      <c r="H41" s="133"/>
      <c r="I41" s="133"/>
      <c r="J41" s="133"/>
      <c r="K41" s="133"/>
      <c r="L41" s="133"/>
      <c r="M41" s="134"/>
    </row>
    <row r="42" spans="1:14" s="20" customFormat="1" ht="14.25" customHeight="1"/>
    <row r="43" spans="1:14" s="20" customFormat="1" ht="17.100000000000001" customHeight="1">
      <c r="A43" s="446" t="s">
        <v>76</v>
      </c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</row>
    <row r="44" spans="1:14" s="20" customFormat="1" ht="17.25">
      <c r="B44" s="92"/>
      <c r="C44" s="93"/>
      <c r="F44" s="135" t="str">
        <f>회계년도&amp;"년"</f>
        <v>2025년</v>
      </c>
      <c r="G44" s="136">
        <v>44377</v>
      </c>
    </row>
    <row r="45" spans="1:14" s="8" customFormat="1" ht="16.5" customHeight="1" thickBot="1"/>
    <row r="46" spans="1:14" s="8" customFormat="1" ht="41.25" customHeight="1" thickBot="1">
      <c r="B46" s="449" t="str">
        <f>결재란3&amp;" :"</f>
        <v>부장 :</v>
      </c>
      <c r="C46" s="449"/>
      <c r="D46" s="450"/>
      <c r="E46" s="450"/>
      <c r="F46" s="21" t="s">
        <v>77</v>
      </c>
      <c r="G46" s="21"/>
      <c r="H46" s="21"/>
      <c r="I46" s="21"/>
      <c r="J46" s="21"/>
      <c r="K46" s="22" t="s">
        <v>78</v>
      </c>
      <c r="L46" s="453" t="s">
        <v>79</v>
      </c>
      <c r="M46" s="454"/>
      <c r="N46" s="21"/>
    </row>
    <row r="47" spans="1:14" s="8" customFormat="1" ht="41.25" customHeight="1" thickBot="1">
      <c r="A47" s="21"/>
      <c r="B47" s="449" t="s">
        <v>80</v>
      </c>
      <c r="C47" s="449"/>
      <c r="D47" s="450"/>
      <c r="E47" s="450"/>
      <c r="F47" s="21" t="s">
        <v>81</v>
      </c>
      <c r="G47" s="450"/>
      <c r="H47" s="450"/>
      <c r="I47" s="21"/>
      <c r="J47" s="21"/>
      <c r="K47" s="23" t="s">
        <v>82</v>
      </c>
      <c r="L47" s="451" t="s">
        <v>79</v>
      </c>
      <c r="M47" s="452"/>
      <c r="N47" s="21"/>
    </row>
    <row r="48" spans="1:14" s="8" customFormat="1" ht="9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2" s="15" customFormat="1" ht="16.5"/>
    <row r="50" spans="1:2" s="15" customFormat="1" ht="16.5">
      <c r="A50" s="20" t="s">
        <v>59</v>
      </c>
      <c r="B50" s="24" t="s">
        <v>60</v>
      </c>
    </row>
    <row r="51" spans="1:2" s="15" customFormat="1" ht="16.5">
      <c r="A51" s="20"/>
      <c r="B51" s="20" t="s">
        <v>61</v>
      </c>
    </row>
    <row r="52" spans="1:2" s="15" customFormat="1" ht="16.5">
      <c r="A52" s="20"/>
      <c r="B52" s="20" t="s">
        <v>62</v>
      </c>
    </row>
    <row r="53" spans="1:2" s="15" customFormat="1" ht="16.5"/>
    <row r="54" spans="1:2" s="15" customFormat="1" ht="16.5">
      <c r="A54" s="20"/>
      <c r="B54" s="20"/>
    </row>
    <row r="55" spans="1:2" s="15" customFormat="1" ht="16.5">
      <c r="A55" s="20"/>
    </row>
    <row r="56" spans="1:2" s="15" customFormat="1" ht="16.5">
      <c r="A56" s="20"/>
    </row>
    <row r="57" spans="1:2" s="15" customFormat="1" ht="16.5">
      <c r="A57" s="20"/>
    </row>
  </sheetData>
  <sheetProtection algorithmName="SHA-512" hashValue="/jIVESbKt+ZujLgn3wMtgG6ZRTQY+dLoanf8Q+IL63aU+K/SK19uBfw1+V3N5jKaeZbgCqh6RJpgDHb8pXbFrw==" saltValue="p0cCCRcLXK6gTEZucF7JlA==" spinCount="100000" sheet="1" objects="1" scenarios="1"/>
  <mergeCells count="134">
    <mergeCell ref="I5:K6"/>
    <mergeCell ref="L5:L6"/>
    <mergeCell ref="C7:G7"/>
    <mergeCell ref="K7:M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  <mergeCell ref="A38:A39"/>
    <mergeCell ref="B38:B39"/>
    <mergeCell ref="C38:C39"/>
    <mergeCell ref="D38:D39"/>
    <mergeCell ref="E38:E39"/>
    <mergeCell ref="F38:F39"/>
    <mergeCell ref="G38:G39"/>
    <mergeCell ref="C28:C32"/>
    <mergeCell ref="D28:D32"/>
    <mergeCell ref="E28:E32"/>
    <mergeCell ref="F28:F32"/>
    <mergeCell ref="C33:C37"/>
    <mergeCell ref="D33:D37"/>
    <mergeCell ref="E33:E37"/>
    <mergeCell ref="F33:F37"/>
    <mergeCell ref="G33:G37"/>
    <mergeCell ref="J8:K9"/>
    <mergeCell ref="L8:L9"/>
    <mergeCell ref="M8:M9"/>
    <mergeCell ref="I10:I11"/>
    <mergeCell ref="J10:K11"/>
    <mergeCell ref="H38:H39"/>
    <mergeCell ref="I38:K39"/>
    <mergeCell ref="L38:L39"/>
    <mergeCell ref="L10:L11"/>
    <mergeCell ref="M10:M11"/>
    <mergeCell ref="I12:I13"/>
    <mergeCell ref="J12:K13"/>
    <mergeCell ref="L12:L13"/>
    <mergeCell ref="M12:M13"/>
    <mergeCell ref="I14:I15"/>
    <mergeCell ref="J14:K15"/>
    <mergeCell ref="L14:L15"/>
    <mergeCell ref="M14:M15"/>
    <mergeCell ref="I16:I17"/>
    <mergeCell ref="J16:K17"/>
    <mergeCell ref="L16:L17"/>
    <mergeCell ref="M16:M17"/>
    <mergeCell ref="L24:L25"/>
    <mergeCell ref="M24:M25"/>
    <mergeCell ref="I18:I19"/>
    <mergeCell ref="J18:K19"/>
    <mergeCell ref="L18:L19"/>
    <mergeCell ref="M18:M19"/>
    <mergeCell ref="I20:I21"/>
    <mergeCell ref="J20:K21"/>
    <mergeCell ref="L20:L21"/>
    <mergeCell ref="M20:M21"/>
    <mergeCell ref="J28:K29"/>
    <mergeCell ref="L28:L29"/>
    <mergeCell ref="M28:M29"/>
    <mergeCell ref="I22:I23"/>
    <mergeCell ref="J22:K23"/>
    <mergeCell ref="L22:L23"/>
    <mergeCell ref="M22:M23"/>
    <mergeCell ref="I24:I25"/>
    <mergeCell ref="J24:K25"/>
    <mergeCell ref="I26:I27"/>
    <mergeCell ref="J26:K27"/>
    <mergeCell ref="L26:L27"/>
    <mergeCell ref="M26:M27"/>
    <mergeCell ref="H33:H37"/>
    <mergeCell ref="B47:C47"/>
    <mergeCell ref="D47:E47"/>
    <mergeCell ref="G47:H47"/>
    <mergeCell ref="L47:M47"/>
    <mergeCell ref="B46:C46"/>
    <mergeCell ref="D46:E46"/>
    <mergeCell ref="L46:M46"/>
    <mergeCell ref="A28:A32"/>
    <mergeCell ref="A33:A37"/>
    <mergeCell ref="I34:I35"/>
    <mergeCell ref="J34:K35"/>
    <mergeCell ref="L34:L35"/>
    <mergeCell ref="M34:M35"/>
    <mergeCell ref="I36:I37"/>
    <mergeCell ref="J36:K37"/>
    <mergeCell ref="L36:L37"/>
    <mergeCell ref="M36:M37"/>
    <mergeCell ref="I30:I31"/>
    <mergeCell ref="J30:K31"/>
    <mergeCell ref="L30:L31"/>
    <mergeCell ref="M30:M31"/>
    <mergeCell ref="I32:I33"/>
    <mergeCell ref="J32:K33"/>
    <mergeCell ref="G8:G12"/>
    <mergeCell ref="H8:H12"/>
    <mergeCell ref="G28:G32"/>
    <mergeCell ref="H28:H32"/>
    <mergeCell ref="I8:I9"/>
    <mergeCell ref="A23:A27"/>
    <mergeCell ref="A43:M43"/>
    <mergeCell ref="C23:C27"/>
    <mergeCell ref="D23:D27"/>
    <mergeCell ref="E23:E27"/>
    <mergeCell ref="F23:F27"/>
    <mergeCell ref="G23:G27"/>
    <mergeCell ref="H23:H27"/>
    <mergeCell ref="I28:I29"/>
    <mergeCell ref="L32:L33"/>
    <mergeCell ref="M32:M33"/>
    <mergeCell ref="G18:G22"/>
    <mergeCell ref="H18:H22"/>
    <mergeCell ref="C13:C17"/>
    <mergeCell ref="D13:D17"/>
    <mergeCell ref="E13:E17"/>
    <mergeCell ref="F13:F17"/>
    <mergeCell ref="G13:G17"/>
    <mergeCell ref="H13:H17"/>
    <mergeCell ref="A8:A12"/>
    <mergeCell ref="A13:A17"/>
    <mergeCell ref="A18:A22"/>
    <mergeCell ref="C18:C22"/>
    <mergeCell ref="D18:D22"/>
    <mergeCell ref="E18:E22"/>
    <mergeCell ref="F18:F22"/>
    <mergeCell ref="C8:C12"/>
    <mergeCell ref="D8:D12"/>
    <mergeCell ref="E8:E12"/>
    <mergeCell ref="F8:F12"/>
  </mergeCells>
  <phoneticPr fontId="2" type="noConversion"/>
  <conditionalFormatting sqref="B3:C3">
    <cfRule type="expression" dxfId="18" priority="2">
      <formula>LEN(부서명)=0</formula>
    </cfRule>
  </conditionalFormatting>
  <conditionalFormatting sqref="D3:L3">
    <cfRule type="containsText" dxfId="17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4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D0E1-B75D-4F49-A9BC-9CF44630AF15}">
  <dimension ref="A1:N57"/>
  <sheetViews>
    <sheetView showGridLines="0" showRowColHeaders="0" topLeftCell="A2" zoomScaleNormal="100" workbookViewId="0">
      <selection activeCell="E8" sqref="E8:E12"/>
    </sheetView>
  </sheetViews>
  <sheetFormatPr defaultColWidth="9" defaultRowHeight="13.5"/>
  <cols>
    <col min="1" max="1" width="8.875" style="25" customWidth="1"/>
    <col min="2" max="8" width="14.875" style="25" customWidth="1"/>
    <col min="9" max="9" width="3.625" style="25" customWidth="1"/>
    <col min="10" max="10" width="9.625" style="25" customWidth="1"/>
    <col min="11" max="11" width="10.625" style="25" customWidth="1"/>
    <col min="12" max="13" width="14.875" style="25" customWidth="1"/>
    <col min="14" max="16384" width="9" style="25"/>
  </cols>
  <sheetData>
    <row r="1" spans="1:13" s="5" customFormat="1" ht="33.75">
      <c r="A1" s="484" t="str">
        <f>"교회 지원기관 검산서 (" &amp; 회계년도 &amp; "년 하반기)"</f>
        <v>교회 지원기관 검산서 (2025년 하반기)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</row>
    <row r="2" spans="1:13" s="5" customFormat="1" ht="6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8" customFormat="1" ht="24" customHeight="1" thickBot="1">
      <c r="A3" s="7" t="s">
        <v>74</v>
      </c>
      <c r="B3" s="485" t="str">
        <f>IF(LEN(교회명)*LEN(부서명)&gt;0,교회명&amp;" "&amp;부서명,"")</f>
        <v>대구동부교회 유치부</v>
      </c>
      <c r="C3" s="485"/>
      <c r="D3" s="486" t="str">
        <f>IF(LEN(교회명)&gt;0,IF(LEN(부서명)&gt;0,IF(COUNTIFS(회계코드!$A$51:$O$51,"관입력누락")+COUNTIFS(회계코드!$A$26:$O$26,"관입력누락")&gt;0,"(오류) 회계코드의 관 항목은 누락없이 순서대로 입력하세요",""),"[오류] 회계코드 Sheet에서 부서명을 입력하세요."),"[오류] 회계코드 Sheet에서 교회명을 입력하세요.")</f>
        <v/>
      </c>
      <c r="E3" s="486"/>
      <c r="F3" s="486"/>
      <c r="G3" s="486"/>
      <c r="H3" s="486"/>
      <c r="I3" s="486"/>
      <c r="J3" s="486"/>
      <c r="K3" s="486"/>
      <c r="L3" s="486"/>
      <c r="M3" s="9" t="s">
        <v>75</v>
      </c>
    </row>
    <row r="4" spans="1:13" s="8" customFormat="1" ht="21" customHeight="1">
      <c r="A4" s="487" t="s">
        <v>40</v>
      </c>
      <c r="B4" s="490" t="s">
        <v>41</v>
      </c>
      <c r="C4" s="491"/>
      <c r="D4" s="491"/>
      <c r="E4" s="491"/>
      <c r="F4" s="491"/>
      <c r="G4" s="491"/>
      <c r="H4" s="492"/>
      <c r="I4" s="493" t="s">
        <v>42</v>
      </c>
      <c r="J4" s="494"/>
      <c r="K4" s="494"/>
      <c r="L4" s="495"/>
      <c r="M4" s="496" t="s">
        <v>43</v>
      </c>
    </row>
    <row r="5" spans="1:13" s="8" customFormat="1" ht="21" customHeight="1">
      <c r="A5" s="488"/>
      <c r="B5" s="511" t="s">
        <v>44</v>
      </c>
      <c r="C5" s="500" t="s">
        <v>45</v>
      </c>
      <c r="D5" s="512"/>
      <c r="E5" s="512"/>
      <c r="F5" s="512"/>
      <c r="G5" s="512"/>
      <c r="H5" s="501" t="s">
        <v>46</v>
      </c>
      <c r="I5" s="473" t="s">
        <v>47</v>
      </c>
      <c r="J5" s="512"/>
      <c r="K5" s="513"/>
      <c r="L5" s="479" t="s">
        <v>48</v>
      </c>
      <c r="M5" s="497"/>
    </row>
    <row r="6" spans="1:13" s="8" customFormat="1" ht="21" customHeight="1">
      <c r="A6" s="489"/>
      <c r="B6" s="499"/>
      <c r="C6" s="10" t="s">
        <v>49</v>
      </c>
      <c r="D6" s="10" t="s">
        <v>50</v>
      </c>
      <c r="E6" s="10" t="str">
        <f>헌금회비구분</f>
        <v>헌금/회비</v>
      </c>
      <c r="F6" s="10" t="s">
        <v>51</v>
      </c>
      <c r="G6" s="11" t="s">
        <v>21</v>
      </c>
      <c r="H6" s="502"/>
      <c r="I6" s="476"/>
      <c r="J6" s="477"/>
      <c r="K6" s="478"/>
      <c r="L6" s="480"/>
      <c r="M6" s="448"/>
    </row>
    <row r="7" spans="1:13" s="8" customFormat="1" ht="33" customHeight="1">
      <c r="A7" s="83" t="s">
        <v>63</v>
      </c>
      <c r="B7" s="26">
        <f>'검산서(상반기)'!B38</f>
        <v>100000</v>
      </c>
      <c r="C7" s="26">
        <f>'검산서(상반기)'!C38</f>
        <v>0</v>
      </c>
      <c r="D7" s="26">
        <f>'검산서(상반기)'!D38</f>
        <v>0</v>
      </c>
      <c r="E7" s="26">
        <f>'검산서(상반기)'!E38</f>
        <v>0</v>
      </c>
      <c r="F7" s="26">
        <f>'검산서(상반기)'!F38</f>
        <v>0</v>
      </c>
      <c r="G7" s="26">
        <f>'검산서(상반기)'!G38</f>
        <v>0</v>
      </c>
      <c r="H7" s="26">
        <f>'검산서(상반기)'!H38</f>
        <v>100000</v>
      </c>
      <c r="I7" s="514" t="s">
        <v>64</v>
      </c>
      <c r="J7" s="515"/>
      <c r="K7" s="516"/>
      <c r="L7" s="90">
        <f>'검산서(상반기)'!L38</f>
        <v>0</v>
      </c>
      <c r="M7" s="91"/>
    </row>
    <row r="8" spans="1:13" s="15" customFormat="1" ht="12" customHeight="1">
      <c r="A8" s="432" t="s">
        <v>68</v>
      </c>
      <c r="B8" s="503"/>
      <c r="C8" s="435">
        <f>SUMIFS(수입,항목,"*교회지원금*",회계월,"="&amp;LEFT(A8,LEN(A8)-1))</f>
        <v>0</v>
      </c>
      <c r="D8" s="435">
        <f>SUMIFS(수입,항목,"재배정금",회계월,"="&amp;LEFT(A8,LEN(A8)-1))</f>
        <v>0</v>
      </c>
      <c r="E8" s="435">
        <f>SUMIFS(수입,관,헌금회비구분,회계월,"="&amp;LEFT(A8,LEN(A8)-1))</f>
        <v>0</v>
      </c>
      <c r="F8" s="435">
        <f>SUMIFS(수입,회계월,"="&amp;LEFT(A8,LEN(A8)-1),회계장부!I:I,"&lt;&gt;"&amp;"전년도이월금")-SUM(C8:E12)</f>
        <v>0</v>
      </c>
      <c r="G8" s="435">
        <f>SUM(C8:F12)</f>
        <v>0</v>
      </c>
      <c r="H8" s="441">
        <f>G8</f>
        <v>0</v>
      </c>
      <c r="I8" s="444">
        <v>1</v>
      </c>
      <c r="J8" s="456" t="str">
        <f>IF(ISBLANK(회계코드!A30),"",회계코드!A30)</f>
        <v>간식및다과비</v>
      </c>
      <c r="K8" s="457"/>
      <c r="L8" s="441">
        <f t="shared" ref="L8:L34" si="0">SUMIFS(지출,관,J8,회계월,"&gt;6")</f>
        <v>0</v>
      </c>
      <c r="M8" s="447"/>
    </row>
    <row r="9" spans="1:13" s="15" customFormat="1" ht="12" customHeight="1">
      <c r="A9" s="433"/>
      <c r="B9" s="504"/>
      <c r="C9" s="436"/>
      <c r="D9" s="436"/>
      <c r="E9" s="436"/>
      <c r="F9" s="436"/>
      <c r="G9" s="436"/>
      <c r="H9" s="442"/>
      <c r="I9" s="445"/>
      <c r="J9" s="458"/>
      <c r="K9" s="459"/>
      <c r="L9" s="443"/>
      <c r="M9" s="448"/>
    </row>
    <row r="10" spans="1:13" s="15" customFormat="1" ht="12" customHeight="1">
      <c r="A10" s="433"/>
      <c r="B10" s="504"/>
      <c r="C10" s="436"/>
      <c r="D10" s="436"/>
      <c r="E10" s="436"/>
      <c r="F10" s="436"/>
      <c r="G10" s="436"/>
      <c r="H10" s="442"/>
      <c r="I10" s="444">
        <v>2</v>
      </c>
      <c r="J10" s="456" t="str">
        <f>IF(ISBLANK(회계코드!B30),"",회계코드!B30)</f>
        <v>성경학교운영비</v>
      </c>
      <c r="K10" s="457"/>
      <c r="L10" s="441">
        <f t="shared" si="0"/>
        <v>0</v>
      </c>
      <c r="M10" s="447"/>
    </row>
    <row r="11" spans="1:13" s="15" customFormat="1" ht="12" customHeight="1">
      <c r="A11" s="433"/>
      <c r="B11" s="504"/>
      <c r="C11" s="436"/>
      <c r="D11" s="436"/>
      <c r="E11" s="436"/>
      <c r="F11" s="436"/>
      <c r="G11" s="436"/>
      <c r="H11" s="442"/>
      <c r="I11" s="445"/>
      <c r="J11" s="458"/>
      <c r="K11" s="459"/>
      <c r="L11" s="443"/>
      <c r="M11" s="448"/>
    </row>
    <row r="12" spans="1:13" s="15" customFormat="1" ht="12" customHeight="1">
      <c r="A12" s="433"/>
      <c r="B12" s="504"/>
      <c r="C12" s="436"/>
      <c r="D12" s="436"/>
      <c r="E12" s="436"/>
      <c r="F12" s="436"/>
      <c r="G12" s="436"/>
      <c r="H12" s="442"/>
      <c r="I12" s="444">
        <v>3</v>
      </c>
      <c r="J12" s="456" t="str">
        <f>IF(ISBLANK(회계코드!C30),"",회계코드!C30)</f>
        <v>교재_교육시설환경비</v>
      </c>
      <c r="K12" s="457"/>
      <c r="L12" s="441">
        <f t="shared" si="0"/>
        <v>0</v>
      </c>
      <c r="M12" s="447"/>
    </row>
    <row r="13" spans="1:13" s="15" customFormat="1" ht="12" customHeight="1">
      <c r="A13" s="432" t="s">
        <v>69</v>
      </c>
      <c r="B13" s="504"/>
      <c r="C13" s="435">
        <f>SUMIFS(수입,항목,"*교회지원금*",회계월,"="&amp;LEFT(A13,LEN(A13)-1))</f>
        <v>0</v>
      </c>
      <c r="D13" s="435">
        <f>SUMIFS(수입,항목,"재배정금",회계월,"="&amp;LEFT(A13,LEN(A13)-1))</f>
        <v>0</v>
      </c>
      <c r="E13" s="435">
        <f>SUMIFS(수입,관,헌금회비구분,회계월,"="&amp;LEFT(A13,LEN(A13)-1))</f>
        <v>0</v>
      </c>
      <c r="F13" s="435">
        <f>SUMIFS(수입,회계월,"="&amp;LEFT(A13,LEN(A13)-1),회계장부!I:I,"&lt;&gt;"&amp;"전년도이월금")-SUM(C13:E17)</f>
        <v>0</v>
      </c>
      <c r="G13" s="435">
        <f t="shared" ref="G13" si="1">SUM(C13:F17)</f>
        <v>0</v>
      </c>
      <c r="H13" s="441">
        <f t="shared" ref="H13" si="2">G13</f>
        <v>0</v>
      </c>
      <c r="I13" s="445"/>
      <c r="J13" s="458"/>
      <c r="K13" s="459"/>
      <c r="L13" s="443"/>
      <c r="M13" s="448"/>
    </row>
    <row r="14" spans="1:13" s="15" customFormat="1" ht="12" customHeight="1">
      <c r="A14" s="433"/>
      <c r="B14" s="504"/>
      <c r="C14" s="436"/>
      <c r="D14" s="436"/>
      <c r="E14" s="436"/>
      <c r="F14" s="436"/>
      <c r="G14" s="436"/>
      <c r="H14" s="442"/>
      <c r="I14" s="444">
        <v>4</v>
      </c>
      <c r="J14" s="456" t="str">
        <f>IF(ISBLANK(회계코드!D30),"",회계코드!D30)</f>
        <v>총회_진행부_성가대</v>
      </c>
      <c r="K14" s="457"/>
      <c r="L14" s="441">
        <f t="shared" si="0"/>
        <v>0</v>
      </c>
      <c r="M14" s="447"/>
    </row>
    <row r="15" spans="1:13" s="15" customFormat="1" ht="12" customHeight="1">
      <c r="A15" s="433"/>
      <c r="B15" s="504"/>
      <c r="C15" s="436"/>
      <c r="D15" s="436"/>
      <c r="E15" s="436"/>
      <c r="F15" s="436"/>
      <c r="G15" s="436"/>
      <c r="H15" s="442"/>
      <c r="I15" s="445"/>
      <c r="J15" s="458"/>
      <c r="K15" s="459"/>
      <c r="L15" s="443"/>
      <c r="M15" s="448"/>
    </row>
    <row r="16" spans="1:13" s="15" customFormat="1" ht="12" customHeight="1">
      <c r="A16" s="433"/>
      <c r="B16" s="504"/>
      <c r="C16" s="436"/>
      <c r="D16" s="436"/>
      <c r="E16" s="436"/>
      <c r="F16" s="436"/>
      <c r="G16" s="436"/>
      <c r="H16" s="442"/>
      <c r="I16" s="444">
        <v>5</v>
      </c>
      <c r="J16" s="456" t="str">
        <f>IF(ISBLANK(회계코드!E30),"",회계코드!E30)</f>
        <v>기도_월례회_전도_친교</v>
      </c>
      <c r="K16" s="457"/>
      <c r="L16" s="441">
        <f t="shared" si="0"/>
        <v>0</v>
      </c>
      <c r="M16" s="447"/>
    </row>
    <row r="17" spans="1:13" s="15" customFormat="1" ht="12" customHeight="1">
      <c r="A17" s="433"/>
      <c r="B17" s="504"/>
      <c r="C17" s="436"/>
      <c r="D17" s="436"/>
      <c r="E17" s="436"/>
      <c r="F17" s="436"/>
      <c r="G17" s="436"/>
      <c r="H17" s="442"/>
      <c r="I17" s="445"/>
      <c r="J17" s="458"/>
      <c r="K17" s="459"/>
      <c r="L17" s="443"/>
      <c r="M17" s="448"/>
    </row>
    <row r="18" spans="1:13" s="15" customFormat="1" ht="12" customHeight="1">
      <c r="A18" s="432" t="s">
        <v>70</v>
      </c>
      <c r="B18" s="504"/>
      <c r="C18" s="435">
        <f>SUMIFS(수입,항목,"*교회지원금*",회계월,"="&amp;LEFT(A18,LEN(A18)-1))</f>
        <v>0</v>
      </c>
      <c r="D18" s="435">
        <f>SUMIFS(수입,항목,"재배정금",회계월,"="&amp;LEFT(A18,LEN(A18)-1))</f>
        <v>0</v>
      </c>
      <c r="E18" s="435">
        <f>SUMIFS(수입,관,헌금회비구분,회계월,"="&amp;LEFT(A18,LEN(A18)-1))</f>
        <v>0</v>
      </c>
      <c r="F18" s="435">
        <f>SUMIFS(수입,회계월,"="&amp;LEFT(A18,LEN(A18)-1),회계장부!I:I,"&lt;&gt;"&amp;"전년도이월금")-SUM(C18:E22)</f>
        <v>0</v>
      </c>
      <c r="G18" s="435">
        <f t="shared" ref="G18" si="3">SUM(C18:F22)</f>
        <v>0</v>
      </c>
      <c r="H18" s="441">
        <f t="shared" ref="H18" si="4">G18</f>
        <v>0</v>
      </c>
      <c r="I18" s="444">
        <v>6</v>
      </c>
      <c r="J18" s="456" t="str">
        <f>IF(ISBLANK(회계코드!F30),"",회계코드!F30)</f>
        <v>특별예배</v>
      </c>
      <c r="K18" s="457"/>
      <c r="L18" s="441">
        <f t="shared" si="0"/>
        <v>0</v>
      </c>
      <c r="M18" s="447"/>
    </row>
    <row r="19" spans="1:13" s="15" customFormat="1" ht="12" customHeight="1">
      <c r="A19" s="433"/>
      <c r="B19" s="504"/>
      <c r="C19" s="436"/>
      <c r="D19" s="436"/>
      <c r="E19" s="436"/>
      <c r="F19" s="436"/>
      <c r="G19" s="436"/>
      <c r="H19" s="442"/>
      <c r="I19" s="445"/>
      <c r="J19" s="458"/>
      <c r="K19" s="459"/>
      <c r="L19" s="443"/>
      <c r="M19" s="448"/>
    </row>
    <row r="20" spans="1:13" s="15" customFormat="1" ht="12" customHeight="1">
      <c r="A20" s="433"/>
      <c r="B20" s="504"/>
      <c r="C20" s="436"/>
      <c r="D20" s="436"/>
      <c r="E20" s="436"/>
      <c r="F20" s="436"/>
      <c r="G20" s="436"/>
      <c r="H20" s="442"/>
      <c r="I20" s="444">
        <v>7</v>
      </c>
      <c r="J20" s="456" t="str">
        <f>IF(ISBLANK(회계코드!G30),"",회계코드!G30)</f>
        <v>시상_교사훈련</v>
      </c>
      <c r="K20" s="457"/>
      <c r="L20" s="441">
        <f t="shared" si="0"/>
        <v>0</v>
      </c>
      <c r="M20" s="447"/>
    </row>
    <row r="21" spans="1:13" s="15" customFormat="1" ht="12" customHeight="1">
      <c r="A21" s="433"/>
      <c r="B21" s="504"/>
      <c r="C21" s="436"/>
      <c r="D21" s="436"/>
      <c r="E21" s="436"/>
      <c r="F21" s="436"/>
      <c r="G21" s="436"/>
      <c r="H21" s="442"/>
      <c r="I21" s="445"/>
      <c r="J21" s="458"/>
      <c r="K21" s="459"/>
      <c r="L21" s="443"/>
      <c r="M21" s="448"/>
    </row>
    <row r="22" spans="1:13" s="15" customFormat="1" ht="12" customHeight="1">
      <c r="A22" s="433"/>
      <c r="B22" s="504"/>
      <c r="C22" s="436"/>
      <c r="D22" s="436"/>
      <c r="E22" s="436"/>
      <c r="F22" s="436"/>
      <c r="G22" s="436"/>
      <c r="H22" s="442"/>
      <c r="I22" s="444">
        <v>8</v>
      </c>
      <c r="J22" s="456" t="str">
        <f>IF(ISBLANK(회계코드!H30),"",회계코드!H30)</f>
        <v>기타</v>
      </c>
      <c r="K22" s="457"/>
      <c r="L22" s="441">
        <f t="shared" si="0"/>
        <v>0</v>
      </c>
      <c r="M22" s="447"/>
    </row>
    <row r="23" spans="1:13" s="15" customFormat="1" ht="12" customHeight="1">
      <c r="A23" s="432" t="s">
        <v>71</v>
      </c>
      <c r="B23" s="504"/>
      <c r="C23" s="435">
        <f>SUMIFS(수입,항목,"*교회지원금*",회계월,"="&amp;LEFT(A23,LEN(A23)-1))</f>
        <v>0</v>
      </c>
      <c r="D23" s="435">
        <f>SUMIFS(수입,항목,"재배정금",회계월,"="&amp;LEFT(A23,LEN(A23)-1))</f>
        <v>0</v>
      </c>
      <c r="E23" s="435">
        <f>SUMIFS(수입,관,헌금회비구분,회계월,"="&amp;LEFT(A23,LEN(A23)-1))</f>
        <v>0</v>
      </c>
      <c r="F23" s="435">
        <f>SUMIFS(수입,회계월,"="&amp;LEFT(A23,LEN(A23)-1),회계장부!I:I,"&lt;&gt;"&amp;"전년도이월금")-SUM(C23:E27)</f>
        <v>0</v>
      </c>
      <c r="G23" s="435">
        <f t="shared" ref="G23" si="5">SUM(C23:F27)</f>
        <v>0</v>
      </c>
      <c r="H23" s="441">
        <f t="shared" ref="H23" si="6">G23</f>
        <v>0</v>
      </c>
      <c r="I23" s="445"/>
      <c r="J23" s="458"/>
      <c r="K23" s="459"/>
      <c r="L23" s="443"/>
      <c r="M23" s="448"/>
    </row>
    <row r="24" spans="1:13" s="15" customFormat="1" ht="12" customHeight="1">
      <c r="A24" s="433"/>
      <c r="B24" s="504"/>
      <c r="C24" s="436"/>
      <c r="D24" s="436"/>
      <c r="E24" s="436"/>
      <c r="F24" s="436"/>
      <c r="G24" s="436"/>
      <c r="H24" s="442"/>
      <c r="I24" s="444">
        <v>9</v>
      </c>
      <c r="J24" s="456" t="str">
        <f>IF(ISBLANK(회계코드!I30),"",회계코드!I30)</f>
        <v/>
      </c>
      <c r="K24" s="457"/>
      <c r="L24" s="441">
        <f t="shared" si="0"/>
        <v>0</v>
      </c>
      <c r="M24" s="447"/>
    </row>
    <row r="25" spans="1:13" s="15" customFormat="1" ht="12" customHeight="1">
      <c r="A25" s="433"/>
      <c r="B25" s="504"/>
      <c r="C25" s="436"/>
      <c r="D25" s="436"/>
      <c r="E25" s="436"/>
      <c r="F25" s="436"/>
      <c r="G25" s="436"/>
      <c r="H25" s="442"/>
      <c r="I25" s="445"/>
      <c r="J25" s="458"/>
      <c r="K25" s="459"/>
      <c r="L25" s="443"/>
      <c r="M25" s="448"/>
    </row>
    <row r="26" spans="1:13" s="15" customFormat="1" ht="12" customHeight="1">
      <c r="A26" s="433"/>
      <c r="B26" s="504"/>
      <c r="C26" s="436"/>
      <c r="D26" s="436"/>
      <c r="E26" s="436"/>
      <c r="F26" s="436"/>
      <c r="G26" s="436"/>
      <c r="H26" s="442"/>
      <c r="I26" s="444">
        <v>10</v>
      </c>
      <c r="J26" s="456" t="str">
        <f>IF(ISBLANK(회계코드!J30),"",회계코드!J30)</f>
        <v/>
      </c>
      <c r="K26" s="457"/>
      <c r="L26" s="441">
        <f t="shared" si="0"/>
        <v>0</v>
      </c>
      <c r="M26" s="447"/>
    </row>
    <row r="27" spans="1:13" s="15" customFormat="1" ht="12" customHeight="1">
      <c r="A27" s="433"/>
      <c r="B27" s="504"/>
      <c r="C27" s="436"/>
      <c r="D27" s="436"/>
      <c r="E27" s="436"/>
      <c r="F27" s="436"/>
      <c r="G27" s="436"/>
      <c r="H27" s="442"/>
      <c r="I27" s="445"/>
      <c r="J27" s="458"/>
      <c r="K27" s="459"/>
      <c r="L27" s="443"/>
      <c r="M27" s="448"/>
    </row>
    <row r="28" spans="1:13" s="15" customFormat="1" ht="12" customHeight="1">
      <c r="A28" s="432" t="s">
        <v>72</v>
      </c>
      <c r="B28" s="504"/>
      <c r="C28" s="435">
        <f>SUMIFS(수입,항목,"*교회지원금*",회계월,"="&amp;LEFT(A28,LEN(A28)-1))</f>
        <v>0</v>
      </c>
      <c r="D28" s="435">
        <f>SUMIFS(수입,항목,"재배정금",회계월,"="&amp;LEFT(A28,LEN(A28)-1))</f>
        <v>0</v>
      </c>
      <c r="E28" s="435">
        <f>SUMIFS(수입,관,헌금회비구분,회계월,"="&amp;LEFT(A28,LEN(A28)-1))</f>
        <v>0</v>
      </c>
      <c r="F28" s="435">
        <f>SUMIFS(수입,회계월,"="&amp;LEFT(A28,LEN(A28)-1),회계장부!I:I,"&lt;&gt;"&amp;"전년도이월금")-SUM(C28:E32)</f>
        <v>0</v>
      </c>
      <c r="G28" s="435">
        <f t="shared" ref="G28" si="7">SUM(C28:F32)</f>
        <v>0</v>
      </c>
      <c r="H28" s="441">
        <f t="shared" ref="H28" si="8">G28</f>
        <v>0</v>
      </c>
      <c r="I28" s="444">
        <v>11</v>
      </c>
      <c r="J28" s="456" t="str">
        <f>IF(ISBLANK(회계코드!K30),"",회계코드!K30)</f>
        <v/>
      </c>
      <c r="K28" s="457"/>
      <c r="L28" s="441">
        <f t="shared" si="0"/>
        <v>0</v>
      </c>
      <c r="M28" s="447"/>
    </row>
    <row r="29" spans="1:13" s="15" customFormat="1" ht="12" customHeight="1">
      <c r="A29" s="433"/>
      <c r="B29" s="504"/>
      <c r="C29" s="436"/>
      <c r="D29" s="436"/>
      <c r="E29" s="436"/>
      <c r="F29" s="436"/>
      <c r="G29" s="436"/>
      <c r="H29" s="442"/>
      <c r="I29" s="445"/>
      <c r="J29" s="458"/>
      <c r="K29" s="459"/>
      <c r="L29" s="443"/>
      <c r="M29" s="448"/>
    </row>
    <row r="30" spans="1:13" s="15" customFormat="1" ht="12" customHeight="1">
      <c r="A30" s="433"/>
      <c r="B30" s="504"/>
      <c r="C30" s="436"/>
      <c r="D30" s="436"/>
      <c r="E30" s="436"/>
      <c r="F30" s="436"/>
      <c r="G30" s="436"/>
      <c r="H30" s="442"/>
      <c r="I30" s="444">
        <v>12</v>
      </c>
      <c r="J30" s="456" t="str">
        <f>IF(ISBLANK(회계코드!L30),"",회계코드!L30)</f>
        <v/>
      </c>
      <c r="K30" s="457"/>
      <c r="L30" s="441">
        <f t="shared" si="0"/>
        <v>0</v>
      </c>
      <c r="M30" s="447"/>
    </row>
    <row r="31" spans="1:13" s="15" customFormat="1" ht="12" customHeight="1">
      <c r="A31" s="433"/>
      <c r="B31" s="504"/>
      <c r="C31" s="436"/>
      <c r="D31" s="436"/>
      <c r="E31" s="436"/>
      <c r="F31" s="436"/>
      <c r="G31" s="436"/>
      <c r="H31" s="442"/>
      <c r="I31" s="445"/>
      <c r="J31" s="458"/>
      <c r="K31" s="459"/>
      <c r="L31" s="443"/>
      <c r="M31" s="448"/>
    </row>
    <row r="32" spans="1:13" s="15" customFormat="1" ht="12" customHeight="1">
      <c r="A32" s="433"/>
      <c r="B32" s="504"/>
      <c r="C32" s="436"/>
      <c r="D32" s="436"/>
      <c r="E32" s="436"/>
      <c r="F32" s="436"/>
      <c r="G32" s="436"/>
      <c r="H32" s="442"/>
      <c r="I32" s="444">
        <v>13</v>
      </c>
      <c r="J32" s="456" t="str">
        <f>IF(ISBLANK(회계코드!M30),"",회계코드!M30)</f>
        <v/>
      </c>
      <c r="K32" s="457"/>
      <c r="L32" s="441">
        <f t="shared" si="0"/>
        <v>0</v>
      </c>
      <c r="M32" s="447"/>
    </row>
    <row r="33" spans="1:14" s="15" customFormat="1" ht="12" customHeight="1">
      <c r="A33" s="432" t="s">
        <v>73</v>
      </c>
      <c r="B33" s="504"/>
      <c r="C33" s="435">
        <f>SUMIFS(수입,항목,"*교회지원금*",회계월,"="&amp;LEFT(A33,LEN(A33)-1))</f>
        <v>0</v>
      </c>
      <c r="D33" s="435">
        <f>SUMIFS(수입,항목,"재배정금",회계월,"="&amp;LEFT(A33,LEN(A33)-1))</f>
        <v>0</v>
      </c>
      <c r="E33" s="435">
        <f>SUMIFS(수입,관,헌금회비구분,회계월,"="&amp;LEFT(A33,LEN(A33)-1))</f>
        <v>0</v>
      </c>
      <c r="F33" s="435">
        <f>SUMIFS(수입,회계월,"="&amp;LEFT(A33,LEN(A33)-1),회계장부!I:I,"&lt;&gt;"&amp;"전년도이월금")-SUM(C33:E37)</f>
        <v>0</v>
      </c>
      <c r="G33" s="435">
        <f t="shared" ref="G33" si="9">SUM(C33:F37)</f>
        <v>0</v>
      </c>
      <c r="H33" s="441">
        <f t="shared" ref="H33" si="10">G33</f>
        <v>0</v>
      </c>
      <c r="I33" s="445"/>
      <c r="J33" s="458"/>
      <c r="K33" s="459"/>
      <c r="L33" s="443"/>
      <c r="M33" s="448"/>
    </row>
    <row r="34" spans="1:14" s="15" customFormat="1" ht="12" customHeight="1">
      <c r="A34" s="433"/>
      <c r="B34" s="504"/>
      <c r="C34" s="436"/>
      <c r="D34" s="436"/>
      <c r="E34" s="436"/>
      <c r="F34" s="436"/>
      <c r="G34" s="436"/>
      <c r="H34" s="442"/>
      <c r="I34" s="444">
        <v>14</v>
      </c>
      <c r="J34" s="456" t="str">
        <f>IF(ISBLANK(회계코드!N30),"",회계코드!N30)</f>
        <v/>
      </c>
      <c r="K34" s="457"/>
      <c r="L34" s="441">
        <f t="shared" si="0"/>
        <v>0</v>
      </c>
      <c r="M34" s="447"/>
    </row>
    <row r="35" spans="1:14" s="15" customFormat="1" ht="12" customHeight="1">
      <c r="A35" s="433"/>
      <c r="B35" s="504"/>
      <c r="C35" s="436"/>
      <c r="D35" s="436"/>
      <c r="E35" s="436"/>
      <c r="F35" s="436"/>
      <c r="G35" s="436"/>
      <c r="H35" s="442"/>
      <c r="I35" s="445"/>
      <c r="J35" s="458"/>
      <c r="K35" s="459"/>
      <c r="L35" s="443"/>
      <c r="M35" s="448"/>
    </row>
    <row r="36" spans="1:14" s="15" customFormat="1" ht="12" customHeight="1">
      <c r="A36" s="433"/>
      <c r="B36" s="504"/>
      <c r="C36" s="436"/>
      <c r="D36" s="436"/>
      <c r="E36" s="436"/>
      <c r="F36" s="436"/>
      <c r="G36" s="436"/>
      <c r="H36" s="442"/>
      <c r="I36" s="444">
        <v>15</v>
      </c>
      <c r="J36" s="456" t="str">
        <f>IF(ISBLANK(회계코드!O30),"",회계코드!O30)</f>
        <v/>
      </c>
      <c r="K36" s="457"/>
      <c r="L36" s="441">
        <f>SUMIFS(지출,관,J36,회계월,"&gt;6")</f>
        <v>0</v>
      </c>
      <c r="M36" s="16"/>
    </row>
    <row r="37" spans="1:14" s="15" customFormat="1" ht="12" customHeight="1" thickBot="1">
      <c r="A37" s="433"/>
      <c r="B37" s="505"/>
      <c r="C37" s="436"/>
      <c r="D37" s="436"/>
      <c r="E37" s="436"/>
      <c r="F37" s="436"/>
      <c r="G37" s="436"/>
      <c r="H37" s="442"/>
      <c r="I37" s="445"/>
      <c r="J37" s="458"/>
      <c r="K37" s="459"/>
      <c r="L37" s="443"/>
      <c r="M37" s="85"/>
    </row>
    <row r="38" spans="1:14" s="15" customFormat="1" ht="24.75" customHeight="1" thickBot="1">
      <c r="A38" s="27" t="s">
        <v>65</v>
      </c>
      <c r="B38" s="28"/>
      <c r="C38" s="29">
        <f t="shared" ref="C38:H38" si="11">SUM(C8:C36)</f>
        <v>0</v>
      </c>
      <c r="D38" s="29">
        <f t="shared" si="11"/>
        <v>0</v>
      </c>
      <c r="E38" s="29">
        <f t="shared" si="11"/>
        <v>0</v>
      </c>
      <c r="F38" s="29">
        <f t="shared" si="11"/>
        <v>0</v>
      </c>
      <c r="G38" s="30">
        <f t="shared" si="11"/>
        <v>0</v>
      </c>
      <c r="H38" s="31">
        <f t="shared" si="11"/>
        <v>0</v>
      </c>
      <c r="I38" s="506" t="s">
        <v>66</v>
      </c>
      <c r="J38" s="507"/>
      <c r="K38" s="508"/>
      <c r="L38" s="30">
        <f>SUM(L8:L36)</f>
        <v>0</v>
      </c>
      <c r="M38" s="17" t="s">
        <v>56</v>
      </c>
    </row>
    <row r="39" spans="1:14" s="15" customFormat="1" ht="24.75" customHeight="1" thickBot="1">
      <c r="A39" s="84" t="s">
        <v>67</v>
      </c>
      <c r="B39" s="32">
        <f>B7</f>
        <v>100000</v>
      </c>
      <c r="C39" s="32">
        <f t="shared" ref="C39:H39" si="12">C7+C38</f>
        <v>0</v>
      </c>
      <c r="D39" s="32">
        <f t="shared" si="12"/>
        <v>0</v>
      </c>
      <c r="E39" s="32">
        <f t="shared" si="12"/>
        <v>0</v>
      </c>
      <c r="F39" s="32">
        <f t="shared" si="12"/>
        <v>0</v>
      </c>
      <c r="G39" s="32">
        <f t="shared" si="12"/>
        <v>0</v>
      </c>
      <c r="H39" s="32">
        <f t="shared" si="12"/>
        <v>100000</v>
      </c>
      <c r="I39" s="509" t="s">
        <v>67</v>
      </c>
      <c r="J39" s="510"/>
      <c r="K39" s="466"/>
      <c r="L39" s="33">
        <f>L7+L38</f>
        <v>0</v>
      </c>
      <c r="M39" s="34">
        <f>H39-L39</f>
        <v>100000</v>
      </c>
    </row>
    <row r="40" spans="1:14" s="15" customFormat="1" ht="6" customHeight="1">
      <c r="M40" s="19"/>
    </row>
    <row r="41" spans="1:14" s="15" customFormat="1" ht="16.5">
      <c r="A41" s="132" t="s">
        <v>57</v>
      </c>
      <c r="B41" s="132" t="s">
        <v>58</v>
      </c>
      <c r="C41" s="133"/>
      <c r="D41" s="132"/>
      <c r="E41" s="132"/>
      <c r="F41" s="132"/>
      <c r="G41" s="132"/>
      <c r="H41" s="133"/>
      <c r="I41" s="133"/>
      <c r="J41" s="133"/>
      <c r="K41" s="133"/>
      <c r="L41" s="133"/>
      <c r="M41" s="134"/>
    </row>
    <row r="42" spans="1:14" s="20" customFormat="1" ht="14.25" customHeight="1"/>
    <row r="43" spans="1:14" s="20" customFormat="1" ht="17.100000000000001" customHeight="1">
      <c r="A43" s="446" t="s">
        <v>76</v>
      </c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</row>
    <row r="44" spans="1:14" s="20" customFormat="1" ht="17.25">
      <c r="B44" s="92"/>
      <c r="C44" s="93"/>
      <c r="F44" s="135" t="str">
        <f>회계년도&amp;"년"</f>
        <v>2025년</v>
      </c>
      <c r="G44" s="136">
        <v>44561</v>
      </c>
    </row>
    <row r="45" spans="1:14" s="8" customFormat="1" ht="16.5" customHeight="1" thickBot="1"/>
    <row r="46" spans="1:14" s="8" customFormat="1" ht="41.25" customHeight="1" thickBot="1">
      <c r="B46" s="449" t="str">
        <f>'검산서(상반기)'!B46</f>
        <v>부장 :</v>
      </c>
      <c r="C46" s="449"/>
      <c r="D46" s="450"/>
      <c r="E46" s="450"/>
      <c r="F46" s="21" t="s">
        <v>77</v>
      </c>
      <c r="G46" s="21"/>
      <c r="H46" s="21"/>
      <c r="I46" s="21"/>
      <c r="J46" s="21"/>
      <c r="K46" s="22" t="s">
        <v>78</v>
      </c>
      <c r="L46" s="453" t="s">
        <v>79</v>
      </c>
      <c r="M46" s="454"/>
      <c r="N46" s="21"/>
    </row>
    <row r="47" spans="1:14" s="8" customFormat="1" ht="41.25" customHeight="1" thickBot="1">
      <c r="A47" s="21"/>
      <c r="B47" s="449" t="s">
        <v>80</v>
      </c>
      <c r="C47" s="449"/>
      <c r="D47" s="450"/>
      <c r="E47" s="450"/>
      <c r="F47" s="21" t="s">
        <v>81</v>
      </c>
      <c r="G47" s="450" t="s">
        <v>104</v>
      </c>
      <c r="H47" s="450"/>
      <c r="I47" s="21"/>
      <c r="J47" s="21"/>
      <c r="K47" s="23" t="s">
        <v>82</v>
      </c>
      <c r="L47" s="451" t="s">
        <v>79</v>
      </c>
      <c r="M47" s="452"/>
      <c r="N47" s="21"/>
    </row>
    <row r="48" spans="1:14" s="8" customFormat="1" ht="9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2" s="15" customFormat="1" ht="16.5"/>
    <row r="50" spans="1:2" s="15" customFormat="1" ht="16.5">
      <c r="A50" s="20" t="s">
        <v>59</v>
      </c>
      <c r="B50" s="24" t="s">
        <v>60</v>
      </c>
    </row>
    <row r="51" spans="1:2" s="15" customFormat="1" ht="16.5">
      <c r="A51" s="20"/>
      <c r="B51" s="20" t="s">
        <v>61</v>
      </c>
    </row>
    <row r="52" spans="1:2" s="15" customFormat="1" ht="16.5">
      <c r="A52" s="20"/>
      <c r="B52" s="20" t="s">
        <v>62</v>
      </c>
    </row>
    <row r="53" spans="1:2" s="15" customFormat="1" ht="16.5"/>
    <row r="54" spans="1:2" s="15" customFormat="1" ht="16.5">
      <c r="A54" s="20"/>
      <c r="B54" s="20"/>
    </row>
    <row r="55" spans="1:2" s="15" customFormat="1" ht="16.5">
      <c r="A55" s="20"/>
    </row>
    <row r="56" spans="1:2" s="15" customFormat="1" ht="16.5">
      <c r="A56" s="20"/>
    </row>
    <row r="57" spans="1:2" s="15" customFormat="1" ht="16.5">
      <c r="A57" s="20"/>
    </row>
  </sheetData>
  <sheetProtection algorithmName="SHA-512" hashValue="C1scnvgI1NM4u6M2u3DvA2kM/dHqQFZzrjMageDDtGJfltJ8f6ISv35oEgE0g2hGXNvUCAAl5hXDH/298qyuWw==" saltValue="ddgARmfL3rELSPXfY0SYsg==" spinCount="100000" sheet="1" objects="1" scenarios="1"/>
  <mergeCells count="125">
    <mergeCell ref="L28:L29"/>
    <mergeCell ref="I14:I15"/>
    <mergeCell ref="J14:K15"/>
    <mergeCell ref="I20:I21"/>
    <mergeCell ref="J20:K21"/>
    <mergeCell ref="L20:L21"/>
    <mergeCell ref="I22:I23"/>
    <mergeCell ref="J22:K23"/>
    <mergeCell ref="L12:L13"/>
    <mergeCell ref="I16:I17"/>
    <mergeCell ref="L14:L15"/>
    <mergeCell ref="L8:L9"/>
    <mergeCell ref="I10:I11"/>
    <mergeCell ref="J10:K11"/>
    <mergeCell ref="L10:L11"/>
    <mergeCell ref="I12:I13"/>
    <mergeCell ref="J12:K13"/>
    <mergeCell ref="F23:F27"/>
    <mergeCell ref="L18:L19"/>
    <mergeCell ref="I5:K6"/>
    <mergeCell ref="L5:L6"/>
    <mergeCell ref="I7:K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  <mergeCell ref="M16:M17"/>
    <mergeCell ref="B47:C47"/>
    <mergeCell ref="D47:E47"/>
    <mergeCell ref="G47:H47"/>
    <mergeCell ref="L47:M47"/>
    <mergeCell ref="I38:K38"/>
    <mergeCell ref="I39:K39"/>
    <mergeCell ref="B46:C46"/>
    <mergeCell ref="D46:E46"/>
    <mergeCell ref="I36:I37"/>
    <mergeCell ref="J36:K37"/>
    <mergeCell ref="C33:C37"/>
    <mergeCell ref="D33:D37"/>
    <mergeCell ref="D18:D22"/>
    <mergeCell ref="E18:E22"/>
    <mergeCell ref="F18:F22"/>
    <mergeCell ref="G18:G22"/>
    <mergeCell ref="F13:F17"/>
    <mergeCell ref="G13:G17"/>
    <mergeCell ref="C28:C32"/>
    <mergeCell ref="L46:M46"/>
    <mergeCell ref="L16:L17"/>
    <mergeCell ref="I18:I19"/>
    <mergeCell ref="J18:K19"/>
    <mergeCell ref="A43:M43"/>
    <mergeCell ref="M30:M31"/>
    <mergeCell ref="M32:M33"/>
    <mergeCell ref="M34:M35"/>
    <mergeCell ref="M18:M19"/>
    <mergeCell ref="M20:M21"/>
    <mergeCell ref="M22:M23"/>
    <mergeCell ref="M24:M25"/>
    <mergeCell ref="M26:M27"/>
    <mergeCell ref="J34:K35"/>
    <mergeCell ref="L34:L35"/>
    <mergeCell ref="A18:A22"/>
    <mergeCell ref="C18:C22"/>
    <mergeCell ref="A33:A37"/>
    <mergeCell ref="C23:C27"/>
    <mergeCell ref="D23:D27"/>
    <mergeCell ref="E23:E27"/>
    <mergeCell ref="I30:I31"/>
    <mergeCell ref="J30:K31"/>
    <mergeCell ref="L30:L31"/>
    <mergeCell ref="I24:I25"/>
    <mergeCell ref="J24:K25"/>
    <mergeCell ref="L24:L25"/>
    <mergeCell ref="I26:I27"/>
    <mergeCell ref="I34:I35"/>
    <mergeCell ref="J16:K17"/>
    <mergeCell ref="A8:A12"/>
    <mergeCell ref="C8:C12"/>
    <mergeCell ref="D8:D12"/>
    <mergeCell ref="E8:E12"/>
    <mergeCell ref="F8:F12"/>
    <mergeCell ref="G8:G12"/>
    <mergeCell ref="H8:H12"/>
    <mergeCell ref="I8:I9"/>
    <mergeCell ref="J8:K9"/>
    <mergeCell ref="A13:A17"/>
    <mergeCell ref="C13:C17"/>
    <mergeCell ref="D13:D17"/>
    <mergeCell ref="E13:E17"/>
    <mergeCell ref="B8:B37"/>
    <mergeCell ref="A23:A27"/>
    <mergeCell ref="A28:A32"/>
    <mergeCell ref="H13:H17"/>
    <mergeCell ref="I28:I29"/>
    <mergeCell ref="J28:K29"/>
    <mergeCell ref="M8:M9"/>
    <mergeCell ref="M10:M11"/>
    <mergeCell ref="M12:M13"/>
    <mergeCell ref="M14:M15"/>
    <mergeCell ref="D28:D32"/>
    <mergeCell ref="E28:E32"/>
    <mergeCell ref="F28:F32"/>
    <mergeCell ref="G28:G32"/>
    <mergeCell ref="H28:H32"/>
    <mergeCell ref="H18:H22"/>
    <mergeCell ref="I32:I33"/>
    <mergeCell ref="J32:K33"/>
    <mergeCell ref="L32:L33"/>
    <mergeCell ref="J26:K27"/>
    <mergeCell ref="L26:L27"/>
    <mergeCell ref="M28:M29"/>
    <mergeCell ref="L22:L23"/>
    <mergeCell ref="G23:G27"/>
    <mergeCell ref="H23:H27"/>
    <mergeCell ref="E33:E37"/>
    <mergeCell ref="F33:F37"/>
    <mergeCell ref="G33:G37"/>
    <mergeCell ref="H33:H37"/>
    <mergeCell ref="L36:L37"/>
  </mergeCells>
  <phoneticPr fontId="2" type="noConversion"/>
  <conditionalFormatting sqref="B3:C3">
    <cfRule type="expression" dxfId="16" priority="2">
      <formula>LEN(부서명)=0</formula>
    </cfRule>
  </conditionalFormatting>
  <conditionalFormatting sqref="D3:L3">
    <cfRule type="containsText" dxfId="15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S362"/>
  <sheetViews>
    <sheetView tabSelected="1" zoomScaleNormal="100" workbookViewId="0">
      <selection activeCell="I39" sqref="I39"/>
    </sheetView>
  </sheetViews>
  <sheetFormatPr defaultRowHeight="20.100000000000001" customHeight="1"/>
  <cols>
    <col min="1" max="7" width="14.625" style="97" customWidth="1"/>
    <col min="8" max="8" width="14.625" style="100" customWidth="1"/>
    <col min="9" max="12" width="14.625" style="97" customWidth="1"/>
    <col min="13" max="15" width="14.625" style="95" customWidth="1"/>
    <col min="16" max="16" width="9" style="95"/>
    <col min="17" max="17" width="9" style="95" hidden="1" customWidth="1"/>
    <col min="18" max="18" width="17.125" style="95" hidden="1" customWidth="1"/>
    <col min="19" max="19" width="14.75" style="95" hidden="1" customWidth="1"/>
    <col min="20" max="212" width="9" style="95"/>
    <col min="213" max="213" width="17" style="95" bestFit="1" customWidth="1"/>
    <col min="214" max="214" width="23.375" style="95" customWidth="1"/>
    <col min="215" max="215" width="14.25" style="95" customWidth="1"/>
    <col min="216" max="468" width="9" style="95"/>
    <col min="469" max="469" width="17" style="95" bestFit="1" customWidth="1"/>
    <col min="470" max="470" width="23.375" style="95" customWidth="1"/>
    <col min="471" max="471" width="14.25" style="95" customWidth="1"/>
    <col min="472" max="724" width="9" style="95"/>
    <col min="725" max="725" width="17" style="95" bestFit="1" customWidth="1"/>
    <col min="726" max="726" width="23.375" style="95" customWidth="1"/>
    <col min="727" max="727" width="14.25" style="95" customWidth="1"/>
    <col min="728" max="980" width="9" style="95"/>
    <col min="981" max="981" width="17" style="95" bestFit="1" customWidth="1"/>
    <col min="982" max="982" width="23.375" style="95" customWidth="1"/>
    <col min="983" max="983" width="14.25" style="95" customWidth="1"/>
    <col min="984" max="1236" width="9" style="95"/>
    <col min="1237" max="1237" width="17" style="95" bestFit="1" customWidth="1"/>
    <col min="1238" max="1238" width="23.375" style="95" customWidth="1"/>
    <col min="1239" max="1239" width="14.25" style="95" customWidth="1"/>
    <col min="1240" max="1492" width="9" style="95"/>
    <col min="1493" max="1493" width="17" style="95" bestFit="1" customWidth="1"/>
    <col min="1494" max="1494" width="23.375" style="95" customWidth="1"/>
    <col min="1495" max="1495" width="14.25" style="95" customWidth="1"/>
    <col min="1496" max="1748" width="9" style="95"/>
    <col min="1749" max="1749" width="17" style="95" bestFit="1" customWidth="1"/>
    <col min="1750" max="1750" width="23.375" style="95" customWidth="1"/>
    <col min="1751" max="1751" width="14.25" style="95" customWidth="1"/>
    <col min="1752" max="2004" width="9" style="95"/>
    <col min="2005" max="2005" width="17" style="95" bestFit="1" customWidth="1"/>
    <col min="2006" max="2006" width="23.375" style="95" customWidth="1"/>
    <col min="2007" max="2007" width="14.25" style="95" customWidth="1"/>
    <col min="2008" max="2260" width="9" style="95"/>
    <col min="2261" max="2261" width="17" style="95" bestFit="1" customWidth="1"/>
    <col min="2262" max="2262" width="23.375" style="95" customWidth="1"/>
    <col min="2263" max="2263" width="14.25" style="95" customWidth="1"/>
    <col min="2264" max="2516" width="9" style="95"/>
    <col min="2517" max="2517" width="17" style="95" bestFit="1" customWidth="1"/>
    <col min="2518" max="2518" width="23.375" style="95" customWidth="1"/>
    <col min="2519" max="2519" width="14.25" style="95" customWidth="1"/>
    <col min="2520" max="2772" width="9" style="95"/>
    <col min="2773" max="2773" width="17" style="95" bestFit="1" customWidth="1"/>
    <col min="2774" max="2774" width="23.375" style="95" customWidth="1"/>
    <col min="2775" max="2775" width="14.25" style="95" customWidth="1"/>
    <col min="2776" max="3028" width="9" style="95"/>
    <col min="3029" max="3029" width="17" style="95" bestFit="1" customWidth="1"/>
    <col min="3030" max="3030" width="23.375" style="95" customWidth="1"/>
    <col min="3031" max="3031" width="14.25" style="95" customWidth="1"/>
    <col min="3032" max="3284" width="9" style="95"/>
    <col min="3285" max="3285" width="17" style="95" bestFit="1" customWidth="1"/>
    <col min="3286" max="3286" width="23.375" style="95" customWidth="1"/>
    <col min="3287" max="3287" width="14.25" style="95" customWidth="1"/>
    <col min="3288" max="3540" width="9" style="95"/>
    <col min="3541" max="3541" width="17" style="95" bestFit="1" customWidth="1"/>
    <col min="3542" max="3542" width="23.375" style="95" customWidth="1"/>
    <col min="3543" max="3543" width="14.25" style="95" customWidth="1"/>
    <col min="3544" max="3796" width="9" style="95"/>
    <col min="3797" max="3797" width="17" style="95" bestFit="1" customWidth="1"/>
    <col min="3798" max="3798" width="23.375" style="95" customWidth="1"/>
    <col min="3799" max="3799" width="14.25" style="95" customWidth="1"/>
    <col min="3800" max="4052" width="9" style="95"/>
    <col min="4053" max="4053" width="17" style="95" bestFit="1" customWidth="1"/>
    <col min="4054" max="4054" width="23.375" style="95" customWidth="1"/>
    <col min="4055" max="4055" width="14.25" style="95" customWidth="1"/>
    <col min="4056" max="4308" width="9" style="95"/>
    <col min="4309" max="4309" width="17" style="95" bestFit="1" customWidth="1"/>
    <col min="4310" max="4310" width="23.375" style="95" customWidth="1"/>
    <col min="4311" max="4311" width="14.25" style="95" customWidth="1"/>
    <col min="4312" max="4564" width="9" style="95"/>
    <col min="4565" max="4565" width="17" style="95" bestFit="1" customWidth="1"/>
    <col min="4566" max="4566" width="23.375" style="95" customWidth="1"/>
    <col min="4567" max="4567" width="14.25" style="95" customWidth="1"/>
    <col min="4568" max="4820" width="9" style="95"/>
    <col min="4821" max="4821" width="17" style="95" bestFit="1" customWidth="1"/>
    <col min="4822" max="4822" width="23.375" style="95" customWidth="1"/>
    <col min="4823" max="4823" width="14.25" style="95" customWidth="1"/>
    <col min="4824" max="5076" width="9" style="95"/>
    <col min="5077" max="5077" width="17" style="95" bestFit="1" customWidth="1"/>
    <col min="5078" max="5078" width="23.375" style="95" customWidth="1"/>
    <col min="5079" max="5079" width="14.25" style="95" customWidth="1"/>
    <col min="5080" max="5332" width="9" style="95"/>
    <col min="5333" max="5333" width="17" style="95" bestFit="1" customWidth="1"/>
    <col min="5334" max="5334" width="23.375" style="95" customWidth="1"/>
    <col min="5335" max="5335" width="14.25" style="95" customWidth="1"/>
    <col min="5336" max="5588" width="9" style="95"/>
    <col min="5589" max="5589" width="17" style="95" bestFit="1" customWidth="1"/>
    <col min="5590" max="5590" width="23.375" style="95" customWidth="1"/>
    <col min="5591" max="5591" width="14.25" style="95" customWidth="1"/>
    <col min="5592" max="5844" width="9" style="95"/>
    <col min="5845" max="5845" width="17" style="95" bestFit="1" customWidth="1"/>
    <col min="5846" max="5846" width="23.375" style="95" customWidth="1"/>
    <col min="5847" max="5847" width="14.25" style="95" customWidth="1"/>
    <col min="5848" max="6100" width="9" style="95"/>
    <col min="6101" max="6101" width="17" style="95" bestFit="1" customWidth="1"/>
    <col min="6102" max="6102" width="23.375" style="95" customWidth="1"/>
    <col min="6103" max="6103" width="14.25" style="95" customWidth="1"/>
    <col min="6104" max="6356" width="9" style="95"/>
    <col min="6357" max="6357" width="17" style="95" bestFit="1" customWidth="1"/>
    <col min="6358" max="6358" width="23.375" style="95" customWidth="1"/>
    <col min="6359" max="6359" width="14.25" style="95" customWidth="1"/>
    <col min="6360" max="6612" width="9" style="95"/>
    <col min="6613" max="6613" width="17" style="95" bestFit="1" customWidth="1"/>
    <col min="6614" max="6614" width="23.375" style="95" customWidth="1"/>
    <col min="6615" max="6615" width="14.25" style="95" customWidth="1"/>
    <col min="6616" max="6868" width="9" style="95"/>
    <col min="6869" max="6869" width="17" style="95" bestFit="1" customWidth="1"/>
    <col min="6870" max="6870" width="23.375" style="95" customWidth="1"/>
    <col min="6871" max="6871" width="14.25" style="95" customWidth="1"/>
    <col min="6872" max="7124" width="9" style="95"/>
    <col min="7125" max="7125" width="17" style="95" bestFit="1" customWidth="1"/>
    <col min="7126" max="7126" width="23.375" style="95" customWidth="1"/>
    <col min="7127" max="7127" width="14.25" style="95" customWidth="1"/>
    <col min="7128" max="7380" width="9" style="95"/>
    <col min="7381" max="7381" width="17" style="95" bestFit="1" customWidth="1"/>
    <col min="7382" max="7382" width="23.375" style="95" customWidth="1"/>
    <col min="7383" max="7383" width="14.25" style="95" customWidth="1"/>
    <col min="7384" max="7636" width="9" style="95"/>
    <col min="7637" max="7637" width="17" style="95" bestFit="1" customWidth="1"/>
    <col min="7638" max="7638" width="23.375" style="95" customWidth="1"/>
    <col min="7639" max="7639" width="14.25" style="95" customWidth="1"/>
    <col min="7640" max="7892" width="9" style="95"/>
    <col min="7893" max="7893" width="17" style="95" bestFit="1" customWidth="1"/>
    <col min="7894" max="7894" width="23.375" style="95" customWidth="1"/>
    <col min="7895" max="7895" width="14.25" style="95" customWidth="1"/>
    <col min="7896" max="8148" width="9" style="95"/>
    <col min="8149" max="8149" width="17" style="95" bestFit="1" customWidth="1"/>
    <col min="8150" max="8150" width="23.375" style="95" customWidth="1"/>
    <col min="8151" max="8151" width="14.25" style="95" customWidth="1"/>
    <col min="8152" max="8404" width="9" style="95"/>
    <col min="8405" max="8405" width="17" style="95" bestFit="1" customWidth="1"/>
    <col min="8406" max="8406" width="23.375" style="95" customWidth="1"/>
    <col min="8407" max="8407" width="14.25" style="95" customWidth="1"/>
    <col min="8408" max="8660" width="9" style="95"/>
    <col min="8661" max="8661" width="17" style="95" bestFit="1" customWidth="1"/>
    <col min="8662" max="8662" width="23.375" style="95" customWidth="1"/>
    <col min="8663" max="8663" width="14.25" style="95" customWidth="1"/>
    <col min="8664" max="8916" width="9" style="95"/>
    <col min="8917" max="8917" width="17" style="95" bestFit="1" customWidth="1"/>
    <col min="8918" max="8918" width="23.375" style="95" customWidth="1"/>
    <col min="8919" max="8919" width="14.25" style="95" customWidth="1"/>
    <col min="8920" max="9172" width="9" style="95"/>
    <col min="9173" max="9173" width="17" style="95" bestFit="1" customWidth="1"/>
    <col min="9174" max="9174" width="23.375" style="95" customWidth="1"/>
    <col min="9175" max="9175" width="14.25" style="95" customWidth="1"/>
    <col min="9176" max="9428" width="9" style="95"/>
    <col min="9429" max="9429" width="17" style="95" bestFit="1" customWidth="1"/>
    <col min="9430" max="9430" width="23.375" style="95" customWidth="1"/>
    <col min="9431" max="9431" width="14.25" style="95" customWidth="1"/>
    <col min="9432" max="9684" width="9" style="95"/>
    <col min="9685" max="9685" width="17" style="95" bestFit="1" customWidth="1"/>
    <col min="9686" max="9686" width="23.375" style="95" customWidth="1"/>
    <col min="9687" max="9687" width="14.25" style="95" customWidth="1"/>
    <col min="9688" max="9940" width="9" style="95"/>
    <col min="9941" max="9941" width="17" style="95" bestFit="1" customWidth="1"/>
    <col min="9942" max="9942" width="23.375" style="95" customWidth="1"/>
    <col min="9943" max="9943" width="14.25" style="95" customWidth="1"/>
    <col min="9944" max="10196" width="9" style="95"/>
    <col min="10197" max="10197" width="17" style="95" bestFit="1" customWidth="1"/>
    <col min="10198" max="10198" width="23.375" style="95" customWidth="1"/>
    <col min="10199" max="10199" width="14.25" style="95" customWidth="1"/>
    <col min="10200" max="10452" width="9" style="95"/>
    <col min="10453" max="10453" width="17" style="95" bestFit="1" customWidth="1"/>
    <col min="10454" max="10454" width="23.375" style="95" customWidth="1"/>
    <col min="10455" max="10455" width="14.25" style="95" customWidth="1"/>
    <col min="10456" max="10708" width="9" style="95"/>
    <col min="10709" max="10709" width="17" style="95" bestFit="1" customWidth="1"/>
    <col min="10710" max="10710" width="23.375" style="95" customWidth="1"/>
    <col min="10711" max="10711" width="14.25" style="95" customWidth="1"/>
    <col min="10712" max="10964" width="9" style="95"/>
    <col min="10965" max="10965" width="17" style="95" bestFit="1" customWidth="1"/>
    <col min="10966" max="10966" width="23.375" style="95" customWidth="1"/>
    <col min="10967" max="10967" width="14.25" style="95" customWidth="1"/>
    <col min="10968" max="11220" width="9" style="95"/>
    <col min="11221" max="11221" width="17" style="95" bestFit="1" customWidth="1"/>
    <col min="11222" max="11222" width="23.375" style="95" customWidth="1"/>
    <col min="11223" max="11223" width="14.25" style="95" customWidth="1"/>
    <col min="11224" max="11476" width="9" style="95"/>
    <col min="11477" max="11477" width="17" style="95" bestFit="1" customWidth="1"/>
    <col min="11478" max="11478" width="23.375" style="95" customWidth="1"/>
    <col min="11479" max="11479" width="14.25" style="95" customWidth="1"/>
    <col min="11480" max="11732" width="9" style="95"/>
    <col min="11733" max="11733" width="17" style="95" bestFit="1" customWidth="1"/>
    <col min="11734" max="11734" width="23.375" style="95" customWidth="1"/>
    <col min="11735" max="11735" width="14.25" style="95" customWidth="1"/>
    <col min="11736" max="11988" width="9" style="95"/>
    <col min="11989" max="11989" width="17" style="95" bestFit="1" customWidth="1"/>
    <col min="11990" max="11990" width="23.375" style="95" customWidth="1"/>
    <col min="11991" max="11991" width="14.25" style="95" customWidth="1"/>
    <col min="11992" max="12244" width="9" style="95"/>
    <col min="12245" max="12245" width="17" style="95" bestFit="1" customWidth="1"/>
    <col min="12246" max="12246" width="23.375" style="95" customWidth="1"/>
    <col min="12247" max="12247" width="14.25" style="95" customWidth="1"/>
    <col min="12248" max="12500" width="9" style="95"/>
    <col min="12501" max="12501" width="17" style="95" bestFit="1" customWidth="1"/>
    <col min="12502" max="12502" width="23.375" style="95" customWidth="1"/>
    <col min="12503" max="12503" width="14.25" style="95" customWidth="1"/>
    <col min="12504" max="12756" width="9" style="95"/>
    <col min="12757" max="12757" width="17" style="95" bestFit="1" customWidth="1"/>
    <col min="12758" max="12758" width="23.375" style="95" customWidth="1"/>
    <col min="12759" max="12759" width="14.25" style="95" customWidth="1"/>
    <col min="12760" max="13012" width="9" style="95"/>
    <col min="13013" max="13013" width="17" style="95" bestFit="1" customWidth="1"/>
    <col min="13014" max="13014" width="23.375" style="95" customWidth="1"/>
    <col min="13015" max="13015" width="14.25" style="95" customWidth="1"/>
    <col min="13016" max="13268" width="9" style="95"/>
    <col min="13269" max="13269" width="17" style="95" bestFit="1" customWidth="1"/>
    <col min="13270" max="13270" width="23.375" style="95" customWidth="1"/>
    <col min="13271" max="13271" width="14.25" style="95" customWidth="1"/>
    <col min="13272" max="13524" width="9" style="95"/>
    <col min="13525" max="13525" width="17" style="95" bestFit="1" customWidth="1"/>
    <col min="13526" max="13526" width="23.375" style="95" customWidth="1"/>
    <col min="13527" max="13527" width="14.25" style="95" customWidth="1"/>
    <col min="13528" max="13780" width="9" style="95"/>
    <col min="13781" max="13781" width="17" style="95" bestFit="1" customWidth="1"/>
    <col min="13782" max="13782" width="23.375" style="95" customWidth="1"/>
    <col min="13783" max="13783" width="14.25" style="95" customWidth="1"/>
    <col min="13784" max="14036" width="9" style="95"/>
    <col min="14037" max="14037" width="17" style="95" bestFit="1" customWidth="1"/>
    <col min="14038" max="14038" width="23.375" style="95" customWidth="1"/>
    <col min="14039" max="14039" width="14.25" style="95" customWidth="1"/>
    <col min="14040" max="14292" width="9" style="95"/>
    <col min="14293" max="14293" width="17" style="95" bestFit="1" customWidth="1"/>
    <col min="14294" max="14294" width="23.375" style="95" customWidth="1"/>
    <col min="14295" max="14295" width="14.25" style="95" customWidth="1"/>
    <col min="14296" max="14548" width="9" style="95"/>
    <col min="14549" max="14549" width="17" style="95" bestFit="1" customWidth="1"/>
    <col min="14550" max="14550" width="23.375" style="95" customWidth="1"/>
    <col min="14551" max="14551" width="14.25" style="95" customWidth="1"/>
    <col min="14552" max="14804" width="9" style="95"/>
    <col min="14805" max="14805" width="17" style="95" bestFit="1" customWidth="1"/>
    <col min="14806" max="14806" width="23.375" style="95" customWidth="1"/>
    <col min="14807" max="14807" width="14.25" style="95" customWidth="1"/>
    <col min="14808" max="15060" width="9" style="95"/>
    <col min="15061" max="15061" width="17" style="95" bestFit="1" customWidth="1"/>
    <col min="15062" max="15062" width="23.375" style="95" customWidth="1"/>
    <col min="15063" max="15063" width="14.25" style="95" customWidth="1"/>
    <col min="15064" max="15316" width="9" style="95"/>
    <col min="15317" max="15317" width="17" style="95" bestFit="1" customWidth="1"/>
    <col min="15318" max="15318" width="23.375" style="95" customWidth="1"/>
    <col min="15319" max="15319" width="14.25" style="95" customWidth="1"/>
    <col min="15320" max="15572" width="9" style="95"/>
    <col min="15573" max="15573" width="17" style="95" bestFit="1" customWidth="1"/>
    <col min="15574" max="15574" width="23.375" style="95" customWidth="1"/>
    <col min="15575" max="15575" width="14.25" style="95" customWidth="1"/>
    <col min="15576" max="15828" width="9" style="95"/>
    <col min="15829" max="15829" width="17" style="95" bestFit="1" customWidth="1"/>
    <col min="15830" max="15830" width="23.375" style="95" customWidth="1"/>
    <col min="15831" max="15831" width="14.25" style="95" customWidth="1"/>
    <col min="15832" max="16084" width="9" style="95"/>
    <col min="16085" max="16085" width="17" style="95" bestFit="1" customWidth="1"/>
    <col min="16086" max="16086" width="23.375" style="95" customWidth="1"/>
    <col min="16087" max="16087" width="14.25" style="95" customWidth="1"/>
    <col min="16088" max="16384" width="9" style="95"/>
  </cols>
  <sheetData>
    <row r="1" spans="1:19" ht="25.5" customHeight="1" thickTop="1" thickBot="1">
      <c r="A1" s="128" t="s">
        <v>174</v>
      </c>
      <c r="B1" s="279" t="s">
        <v>218</v>
      </c>
      <c r="C1" s="128" t="s">
        <v>175</v>
      </c>
      <c r="D1" s="139" t="s">
        <v>250</v>
      </c>
      <c r="E1" s="128" t="s">
        <v>176</v>
      </c>
      <c r="F1" s="139">
        <v>2025</v>
      </c>
      <c r="G1" s="523" t="str">
        <f>IF(LEN(교회명)=0," ← 교회명을 입력하세요.",IF(LEN(부서명)=0," ← 부서명을 입력하세요. ", IF(LEN(회계년도)=0," ← 회계연도(숫자 4자리)를 입력하세요. ","")))</f>
        <v/>
      </c>
      <c r="H1" s="524"/>
      <c r="I1" s="524"/>
      <c r="J1" s="524"/>
      <c r="K1" s="524"/>
      <c r="L1" s="524"/>
      <c r="M1" s="524"/>
      <c r="N1" s="524"/>
      <c r="O1" s="524"/>
      <c r="P1" s="131"/>
    </row>
    <row r="2" spans="1:19" ht="24.95" customHeight="1" thickTop="1" thickBot="1">
      <c r="A2" s="129" t="s">
        <v>128</v>
      </c>
      <c r="B2" s="140" t="s">
        <v>131</v>
      </c>
      <c r="C2" s="205" t="s">
        <v>177</v>
      </c>
      <c r="D2" s="141" t="s">
        <v>251</v>
      </c>
      <c r="E2" s="521" t="str">
        <f>IF(COUNTA(B2:D2)&lt;3,"← 결의서(기본/추가)에 표시되는 결재자 직책을 순서대로 넣어주세요. 세번째 결재자 직책은 검산서(상반기/하반기)에 적용됩니다.","")</f>
        <v/>
      </c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130"/>
    </row>
    <row r="3" spans="1:19" s="113" customFormat="1" ht="7.5" customHeight="1" thickTop="1" thickBot="1">
      <c r="A3" s="108"/>
      <c r="B3" s="109"/>
      <c r="C3" s="110"/>
      <c r="D3" s="109"/>
      <c r="E3" s="111"/>
      <c r="F3" s="111"/>
      <c r="G3" s="111"/>
      <c r="H3" s="230"/>
      <c r="I3" s="111"/>
      <c r="J3" s="111"/>
      <c r="K3" s="111"/>
      <c r="L3" s="111"/>
      <c r="M3" s="112"/>
      <c r="N3" s="112"/>
      <c r="O3" s="112"/>
      <c r="P3" s="112"/>
    </row>
    <row r="4" spans="1:19" ht="24.6" customHeight="1" thickBot="1">
      <c r="A4" s="120" t="s">
        <v>37</v>
      </c>
      <c r="B4" s="517" t="str">
        <f>IF(COUNTA($A$6:$O$25)&gt;47," (오류) 등록한 수입항목이 "&amp;COUNTA($A$6:$O$25)&amp;"개입니다. 수입항목은 최대 47개를 초과하면 회계보고서를 자동 생성할 수 없습니다.",IF(COUNTIFS($A$26:$O$26,"오류")&gt;0," (오류) 수입코드 '관'과 '수입항목' 모두를 입력해야 합니다.",IF(COUNTIFS($A$26:$O$26,"관입력누락")&gt;0,"(오류) 관 항목은 누락없이 순서대로 입력하세요","")))</f>
        <v/>
      </c>
      <c r="C4" s="518"/>
      <c r="D4" s="518"/>
      <c r="E4" s="518"/>
      <c r="F4" s="518"/>
      <c r="G4" s="518"/>
      <c r="H4" s="518"/>
      <c r="I4" s="518"/>
      <c r="J4" s="518"/>
      <c r="K4" s="518"/>
      <c r="L4" s="518"/>
    </row>
    <row r="5" spans="1:19" s="107" customFormat="1" ht="18" customHeight="1" thickTop="1" thickBot="1">
      <c r="A5" s="122" t="s">
        <v>92</v>
      </c>
      <c r="B5" s="123" t="s">
        <v>98</v>
      </c>
      <c r="C5" s="152" t="s">
        <v>244</v>
      </c>
      <c r="D5" s="152" t="s">
        <v>99</v>
      </c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3"/>
      <c r="Q5" s="80"/>
      <c r="R5" s="107" t="s">
        <v>243</v>
      </c>
    </row>
    <row r="6" spans="1:19" s="43" customFormat="1" ht="18" customHeight="1" thickTop="1">
      <c r="A6" s="121" t="s">
        <v>92</v>
      </c>
      <c r="B6" s="142" t="s">
        <v>50</v>
      </c>
      <c r="C6" s="142" t="s">
        <v>245</v>
      </c>
      <c r="D6" s="142" t="s">
        <v>226</v>
      </c>
      <c r="E6" s="142"/>
      <c r="F6" s="143"/>
      <c r="G6" s="143"/>
      <c r="H6" s="231"/>
      <c r="I6" s="143"/>
      <c r="J6" s="143"/>
      <c r="K6" s="143"/>
      <c r="L6" s="143"/>
      <c r="M6" s="143"/>
      <c r="N6" s="143"/>
      <c r="O6" s="144"/>
      <c r="R6" s="43" t="str">
        <f>IF(COUNTIF($B$6:$B$11,S6)&gt;0,"",S6)</f>
        <v/>
      </c>
      <c r="S6" s="43" t="s">
        <v>238</v>
      </c>
    </row>
    <row r="7" spans="1:19" s="43" customFormat="1" ht="18" customHeight="1">
      <c r="A7" s="114"/>
      <c r="B7" s="146" t="s">
        <v>237</v>
      </c>
      <c r="C7" s="145" t="s">
        <v>246</v>
      </c>
      <c r="D7" s="146" t="s">
        <v>249</v>
      </c>
      <c r="E7" s="145"/>
      <c r="F7" s="146"/>
      <c r="G7" s="146"/>
      <c r="H7" s="159"/>
      <c r="I7" s="146"/>
      <c r="J7" s="146"/>
      <c r="K7" s="146"/>
      <c r="L7" s="146"/>
      <c r="M7" s="146"/>
      <c r="N7" s="146"/>
      <c r="O7" s="147"/>
      <c r="R7" s="43" t="str">
        <f t="shared" ref="R7:R11" si="0">IF(COUNTIF($B$6:$B$11,S7)&gt;0,"",S7)</f>
        <v>교회지원금[교사]</v>
      </c>
      <c r="S7" s="43" t="s">
        <v>239</v>
      </c>
    </row>
    <row r="8" spans="1:19" s="44" customFormat="1" ht="18" customHeight="1">
      <c r="A8" s="115"/>
      <c r="B8" s="145"/>
      <c r="C8" s="145" t="s">
        <v>247</v>
      </c>
      <c r="D8" s="146"/>
      <c r="E8" s="145"/>
      <c r="F8" s="145"/>
      <c r="G8" s="145"/>
      <c r="H8" s="232"/>
      <c r="I8" s="145"/>
      <c r="J8" s="145"/>
      <c r="K8" s="145"/>
      <c r="L8" s="145"/>
      <c r="M8" s="145"/>
      <c r="N8" s="145"/>
      <c r="O8" s="148"/>
      <c r="Q8" s="43"/>
      <c r="R8" s="43" t="str">
        <f t="shared" si="0"/>
        <v>교회지원금[학생]</v>
      </c>
      <c r="S8" s="44" t="s">
        <v>240</v>
      </c>
    </row>
    <row r="9" spans="1:19" s="42" customFormat="1" ht="18" customHeight="1">
      <c r="A9" s="115"/>
      <c r="B9" s="145"/>
      <c r="C9" s="145" t="s">
        <v>248</v>
      </c>
      <c r="D9" s="146"/>
      <c r="E9" s="145"/>
      <c r="F9" s="145"/>
      <c r="G9" s="145"/>
      <c r="H9" s="232"/>
      <c r="I9" s="145"/>
      <c r="J9" s="145"/>
      <c r="K9" s="145"/>
      <c r="L9" s="145"/>
      <c r="M9" s="145"/>
      <c r="N9" s="145"/>
      <c r="O9" s="148"/>
      <c r="Q9" s="43"/>
      <c r="R9" s="43" t="str">
        <f t="shared" si="0"/>
        <v>교회지원금[특별]</v>
      </c>
      <c r="S9" s="42" t="s">
        <v>241</v>
      </c>
    </row>
    <row r="10" spans="1:19" s="42" customFormat="1" ht="18" customHeight="1">
      <c r="A10" s="115"/>
      <c r="B10" s="145"/>
      <c r="C10" s="145"/>
      <c r="D10" s="146"/>
      <c r="E10" s="145"/>
      <c r="F10" s="145"/>
      <c r="G10" s="145"/>
      <c r="H10" s="232"/>
      <c r="I10" s="145"/>
      <c r="J10" s="145"/>
      <c r="K10" s="145"/>
      <c r="L10" s="145"/>
      <c r="M10" s="145"/>
      <c r="N10" s="145"/>
      <c r="O10" s="148"/>
      <c r="Q10" s="43"/>
      <c r="R10" s="43" t="str">
        <f t="shared" si="0"/>
        <v>교회지원금[수련회]</v>
      </c>
      <c r="S10" s="42" t="s">
        <v>242</v>
      </c>
    </row>
    <row r="11" spans="1:19" s="42" customFormat="1" ht="18" customHeight="1">
      <c r="A11" s="115"/>
      <c r="B11" s="145"/>
      <c r="C11" s="145"/>
      <c r="D11" s="146"/>
      <c r="E11" s="145"/>
      <c r="F11" s="145"/>
      <c r="G11" s="145"/>
      <c r="H11" s="232"/>
      <c r="I11" s="145"/>
      <c r="J11" s="145"/>
      <c r="K11" s="145"/>
      <c r="L11" s="145"/>
      <c r="M11" s="145"/>
      <c r="N11" s="145"/>
      <c r="O11" s="148"/>
      <c r="Q11" s="43"/>
      <c r="R11" s="43" t="str">
        <f t="shared" si="0"/>
        <v/>
      </c>
      <c r="S11" s="42" t="s">
        <v>50</v>
      </c>
    </row>
    <row r="12" spans="1:19" s="42" customFormat="1" ht="18" customHeight="1">
      <c r="A12" s="115"/>
      <c r="B12" s="116"/>
      <c r="C12" s="145"/>
      <c r="D12" s="146"/>
      <c r="E12" s="145"/>
      <c r="F12" s="145"/>
      <c r="G12" s="145"/>
      <c r="H12" s="232"/>
      <c r="I12" s="145"/>
      <c r="J12" s="145"/>
      <c r="K12" s="145"/>
      <c r="L12" s="145"/>
      <c r="M12" s="145"/>
      <c r="N12" s="145"/>
      <c r="O12" s="148"/>
      <c r="Q12" s="43"/>
    </row>
    <row r="13" spans="1:19" s="42" customFormat="1" ht="18" customHeight="1">
      <c r="A13" s="115"/>
      <c r="B13" s="116"/>
      <c r="C13" s="145"/>
      <c r="D13" s="146"/>
      <c r="E13" s="145"/>
      <c r="F13" s="145"/>
      <c r="G13" s="145"/>
      <c r="H13" s="232"/>
      <c r="I13" s="145"/>
      <c r="J13" s="145"/>
      <c r="K13" s="145"/>
      <c r="L13" s="145"/>
      <c r="M13" s="145"/>
      <c r="N13" s="145"/>
      <c r="O13" s="148"/>
      <c r="Q13" s="43"/>
    </row>
    <row r="14" spans="1:19" s="42" customFormat="1" ht="18" customHeight="1">
      <c r="A14" s="115"/>
      <c r="B14" s="116"/>
      <c r="C14" s="145"/>
      <c r="D14" s="146"/>
      <c r="E14" s="145"/>
      <c r="F14" s="145"/>
      <c r="G14" s="145"/>
      <c r="H14" s="232"/>
      <c r="I14" s="145"/>
      <c r="J14" s="145"/>
      <c r="K14" s="145"/>
      <c r="L14" s="145"/>
      <c r="M14" s="145"/>
      <c r="N14" s="145"/>
      <c r="O14" s="148"/>
      <c r="Q14" s="43"/>
    </row>
    <row r="15" spans="1:19" s="42" customFormat="1" ht="18" customHeight="1">
      <c r="A15" s="164"/>
      <c r="B15" s="116"/>
      <c r="C15" s="145"/>
      <c r="D15" s="146"/>
      <c r="E15" s="145"/>
      <c r="F15" s="145"/>
      <c r="G15" s="145"/>
      <c r="H15" s="232"/>
      <c r="I15" s="145"/>
      <c r="J15" s="145"/>
      <c r="K15" s="145"/>
      <c r="L15" s="145"/>
      <c r="M15" s="145"/>
      <c r="N15" s="145"/>
      <c r="O15" s="148"/>
      <c r="Q15" s="43"/>
    </row>
    <row r="16" spans="1:19" s="42" customFormat="1" ht="18" customHeight="1">
      <c r="A16" s="115"/>
      <c r="B16" s="116"/>
      <c r="C16" s="145"/>
      <c r="D16" s="146"/>
      <c r="E16" s="145"/>
      <c r="F16" s="145"/>
      <c r="G16" s="145"/>
      <c r="H16" s="232"/>
      <c r="I16" s="145"/>
      <c r="J16" s="145"/>
      <c r="K16" s="145"/>
      <c r="L16" s="145"/>
      <c r="M16" s="145"/>
      <c r="N16" s="145"/>
      <c r="O16" s="148"/>
      <c r="Q16" s="43"/>
    </row>
    <row r="17" spans="1:17" s="42" customFormat="1" ht="18" customHeight="1">
      <c r="A17" s="115"/>
      <c r="B17" s="116"/>
      <c r="C17" s="145"/>
      <c r="D17" s="146"/>
      <c r="E17" s="145"/>
      <c r="F17" s="145"/>
      <c r="G17" s="145"/>
      <c r="H17" s="232"/>
      <c r="I17" s="165"/>
      <c r="J17" s="145"/>
      <c r="K17" s="145"/>
      <c r="L17" s="145"/>
      <c r="M17" s="145"/>
      <c r="N17" s="145"/>
      <c r="O17" s="148"/>
      <c r="Q17" s="43"/>
    </row>
    <row r="18" spans="1:17" s="42" customFormat="1" ht="18" customHeight="1">
      <c r="A18" s="115"/>
      <c r="B18" s="116"/>
      <c r="C18" s="145"/>
      <c r="D18" s="146"/>
      <c r="E18" s="145"/>
      <c r="F18" s="145"/>
      <c r="G18" s="149"/>
      <c r="H18" s="232"/>
      <c r="I18" s="145"/>
      <c r="J18" s="145"/>
      <c r="K18" s="145"/>
      <c r="L18" s="145"/>
      <c r="M18" s="145"/>
      <c r="N18" s="145"/>
      <c r="O18" s="148"/>
      <c r="Q18" s="43"/>
    </row>
    <row r="19" spans="1:17" s="42" customFormat="1" ht="18" customHeight="1">
      <c r="A19" s="115"/>
      <c r="B19" s="116"/>
      <c r="C19" s="145"/>
      <c r="D19" s="146"/>
      <c r="E19" s="145"/>
      <c r="F19" s="145"/>
      <c r="G19" s="145"/>
      <c r="H19" s="232"/>
      <c r="I19" s="145"/>
      <c r="J19" s="145"/>
      <c r="K19" s="145"/>
      <c r="L19" s="145"/>
      <c r="M19" s="145"/>
      <c r="N19" s="145"/>
      <c r="O19" s="148"/>
      <c r="Q19" s="43"/>
    </row>
    <row r="20" spans="1:17" s="42" customFormat="1" ht="18" customHeight="1">
      <c r="A20" s="115"/>
      <c r="B20" s="116"/>
      <c r="C20" s="145"/>
      <c r="D20" s="146"/>
      <c r="E20" s="145"/>
      <c r="F20" s="145"/>
      <c r="G20" s="145"/>
      <c r="H20" s="232"/>
      <c r="I20" s="145"/>
      <c r="J20" s="145"/>
      <c r="K20" s="145"/>
      <c r="L20" s="145"/>
      <c r="M20" s="145"/>
      <c r="N20" s="145"/>
      <c r="O20" s="148"/>
      <c r="Q20" s="43"/>
    </row>
    <row r="21" spans="1:17" s="42" customFormat="1" ht="18" customHeight="1">
      <c r="A21" s="115"/>
      <c r="B21" s="116"/>
      <c r="C21" s="145"/>
      <c r="D21" s="146"/>
      <c r="E21" s="145"/>
      <c r="F21" s="145"/>
      <c r="G21" s="145"/>
      <c r="H21" s="232"/>
      <c r="I21" s="145"/>
      <c r="J21" s="145"/>
      <c r="K21" s="145"/>
      <c r="L21" s="145"/>
      <c r="M21" s="145"/>
      <c r="N21" s="145"/>
      <c r="O21" s="148"/>
      <c r="Q21" s="43"/>
    </row>
    <row r="22" spans="1:17" s="42" customFormat="1" ht="18" customHeight="1">
      <c r="A22" s="115"/>
      <c r="B22" s="116"/>
      <c r="C22" s="145"/>
      <c r="D22" s="146"/>
      <c r="E22" s="145"/>
      <c r="F22" s="145"/>
      <c r="G22" s="145"/>
      <c r="H22" s="232"/>
      <c r="I22" s="145"/>
      <c r="J22" s="145"/>
      <c r="K22" s="145"/>
      <c r="L22" s="145"/>
      <c r="M22" s="145"/>
      <c r="N22" s="145"/>
      <c r="O22" s="148"/>
      <c r="Q22" s="43"/>
    </row>
    <row r="23" spans="1:17" s="42" customFormat="1" ht="18" customHeight="1">
      <c r="A23" s="115"/>
      <c r="B23" s="116"/>
      <c r="C23" s="145"/>
      <c r="D23" s="146"/>
      <c r="E23" s="145"/>
      <c r="F23" s="145"/>
      <c r="G23" s="145"/>
      <c r="H23" s="232"/>
      <c r="I23" s="145"/>
      <c r="J23" s="145"/>
      <c r="K23" s="145"/>
      <c r="L23" s="145"/>
      <c r="M23" s="145"/>
      <c r="N23" s="145"/>
      <c r="O23" s="148"/>
      <c r="Q23" s="43"/>
    </row>
    <row r="24" spans="1:17" s="42" customFormat="1" ht="18" customHeight="1">
      <c r="A24" s="115"/>
      <c r="B24" s="116"/>
      <c r="C24" s="145"/>
      <c r="D24" s="145"/>
      <c r="E24" s="145"/>
      <c r="F24" s="145"/>
      <c r="G24" s="145"/>
      <c r="H24" s="232"/>
      <c r="I24" s="145"/>
      <c r="J24" s="145"/>
      <c r="K24" s="145"/>
      <c r="L24" s="145"/>
      <c r="M24" s="145"/>
      <c r="N24" s="145"/>
      <c r="O24" s="148"/>
      <c r="Q24" s="43"/>
    </row>
    <row r="25" spans="1:17" s="42" customFormat="1" ht="18" customHeight="1" thickBot="1">
      <c r="A25" s="117"/>
      <c r="B25" s="118"/>
      <c r="C25" s="150"/>
      <c r="D25" s="150"/>
      <c r="E25" s="150"/>
      <c r="F25" s="150"/>
      <c r="G25" s="150"/>
      <c r="H25" s="233"/>
      <c r="I25" s="150"/>
      <c r="J25" s="150"/>
      <c r="K25" s="150"/>
      <c r="L25" s="150"/>
      <c r="M25" s="150"/>
      <c r="N25" s="150"/>
      <c r="O25" s="151"/>
      <c r="Q25" s="43"/>
    </row>
    <row r="26" spans="1:17" s="126" customFormat="1" ht="18" hidden="1" customHeight="1">
      <c r="A26" s="125" t="str">
        <f>IF(AND(LEN(A5)=0,COUNTA(B5:$O$5)&gt;0),"관입력누락",IF(COUNTA(A5)=MIN(1,COUNTA(A6:A25)),"","오류"))</f>
        <v/>
      </c>
      <c r="B26" s="125" t="str">
        <f>IF(AND(LEN(B5)=0,COUNTA(C5:$O$5)&gt;0),"관입력누락",IF(COUNTA(B5)=MIN(1,COUNTA(B6:B25)),"","오류"))</f>
        <v/>
      </c>
      <c r="C26" s="125" t="str">
        <f>IF(AND(LEN(C5)=0,COUNTA(D5:$O$5)&gt;0),"관입력누락",IF(COUNTA(C5)=MIN(1,COUNTA(C6:C25)),"","오류"))</f>
        <v/>
      </c>
      <c r="D26" s="125" t="str">
        <f>IF(AND(LEN(D5)=0,COUNTA(E5:$O$5)&gt;0),"관입력누락",IF(COUNTA(D5)=MIN(1,COUNTA(D6:D25)),"","오류"))</f>
        <v/>
      </c>
      <c r="E26" s="125" t="str">
        <f>IF(AND(LEN(E5)=0,COUNTA(F5:$O$5)&gt;0),"관입력누락",IF(COUNTA(E5)=MIN(1,COUNTA(E6:E25)),"","오류"))</f>
        <v/>
      </c>
      <c r="F26" s="125" t="str">
        <f>IF(AND(LEN(F5)=0,COUNTA(G5:$O$5)&gt;0),"관입력누락",IF(COUNTA(F5)=MIN(1,COUNTA(F6:F25)),"","오류"))</f>
        <v/>
      </c>
      <c r="G26" s="125" t="str">
        <f>IF(AND(LEN(G5)=0,COUNTA(H5:$O$5)&gt;0),"관입력누락",IF(COUNTA(G5)=MIN(1,COUNTA(G6:G25)),"","오류"))</f>
        <v/>
      </c>
      <c r="H26" s="125" t="str">
        <f>IF(AND(LEN(H5)=0,COUNTA(I5:$O$5)&gt;0),"관입력누락",IF(COUNTA(H5)=MIN(1,COUNTA(H6:H25)),"","오류"))</f>
        <v/>
      </c>
      <c r="I26" s="125" t="str">
        <f>IF(AND(LEN(I5)=0,COUNTA(J5:$O$5)&gt;0),"관입력누락",IF(COUNTA(I5)=MIN(1,COUNTA(I6:I25)),"","오류"))</f>
        <v/>
      </c>
      <c r="J26" s="125" t="str">
        <f>IF(AND(LEN(J5)=0,COUNTA(K5:$O$5)&gt;0),"관입력누락",IF(COUNTA(J5)=MIN(1,COUNTA(J6:J25)),"","오류"))</f>
        <v/>
      </c>
      <c r="K26" s="125" t="str">
        <f>IF(AND(LEN(K5)=0,COUNTA(L5:$O$5)&gt;0),"관입력누락",IF(COUNTA(K5)=MIN(1,COUNTA(K6:K25)),"","오류"))</f>
        <v/>
      </c>
      <c r="L26" s="125" t="str">
        <f>IF(AND(LEN(L5)=0,COUNTA(M5:$O$5)&gt;0),"관입력누락",IF(COUNTA(L5)=MIN(1,COUNTA(L6:L25)),"","오류"))</f>
        <v/>
      </c>
      <c r="M26" s="125" t="str">
        <f>IF(AND(LEN(M5)=0,COUNTA(N5:$O$5)&gt;0),"관입력누락",IF(COUNTA(M5)=MIN(1,COUNTA(M6:M25)),"","오류"))</f>
        <v/>
      </c>
      <c r="N26" s="125" t="str">
        <f>IF(AND(LEN(N5)=0,COUNTA(O5:$O$5)&gt;0),"관입력누락",IF(COUNTA(N5)=MIN(1,COUNTA(N6:N25)),"","오류"))</f>
        <v/>
      </c>
      <c r="O26" s="125" t="str">
        <f>IF(AND(LEN(O5)=0,COUNTA($O5:P$5)&gt;0),"관입력누락",IF(COUNTA(O5)=MIN(1,COUNTA(O6:O25)),"","오류"))</f>
        <v/>
      </c>
    </row>
    <row r="27" spans="1:17" s="127" customFormat="1" ht="18" hidden="1" customHeight="1">
      <c r="A27" s="99">
        <f>COUNTA(A6:A25)</f>
        <v>1</v>
      </c>
      <c r="B27" s="99">
        <f t="shared" ref="B27:O27" si="1">COUNTA(B6:B25)</f>
        <v>2</v>
      </c>
      <c r="C27" s="99">
        <f t="shared" si="1"/>
        <v>4</v>
      </c>
      <c r="D27" s="99">
        <f t="shared" si="1"/>
        <v>2</v>
      </c>
      <c r="E27" s="99">
        <f t="shared" si="1"/>
        <v>0</v>
      </c>
      <c r="F27" s="99">
        <f t="shared" si="1"/>
        <v>0</v>
      </c>
      <c r="G27" s="99">
        <f t="shared" si="1"/>
        <v>0</v>
      </c>
      <c r="H27" s="99">
        <f t="shared" si="1"/>
        <v>0</v>
      </c>
      <c r="I27" s="99">
        <f t="shared" si="1"/>
        <v>0</v>
      </c>
      <c r="J27" s="99">
        <f t="shared" si="1"/>
        <v>0</v>
      </c>
      <c r="K27" s="99">
        <f t="shared" si="1"/>
        <v>0</v>
      </c>
      <c r="L27" s="99">
        <f t="shared" si="1"/>
        <v>0</v>
      </c>
      <c r="M27" s="99">
        <f t="shared" si="1"/>
        <v>0</v>
      </c>
      <c r="N27" s="99">
        <f t="shared" si="1"/>
        <v>0</v>
      </c>
      <c r="O27" s="99">
        <f t="shared" si="1"/>
        <v>0</v>
      </c>
    </row>
    <row r="28" spans="1:17" ht="18" customHeight="1" thickBot="1"/>
    <row r="29" spans="1:17" ht="24.6" customHeight="1" thickBot="1">
      <c r="A29" s="119" t="s">
        <v>38</v>
      </c>
      <c r="B29" s="519" t="str">
        <f>IF(COUNTA($A$31:$O$50)&gt;300," (오류) 등록한 지출항목이 "&amp;COUNTA($A$31:$O$50)&amp;"개입니다. 지출항목은 최대 300개를 초과하면 회계보고서를 자동 생성할 수 없습니다.",IF(COUNTIFS($A$51:$O$51,"오류")&gt;0," (오류) 지출코드 '관'과 '지출항목' 모두를 입력해야 합니다.",IF(COUNTIFS($A$51:$O$51,"관입력누락")&gt;0,"(오류) 관 항목은 누락없이 순서대로 입력하세요.","")))</f>
        <v/>
      </c>
      <c r="C29" s="520"/>
      <c r="D29" s="520"/>
      <c r="E29" s="520"/>
      <c r="F29" s="520"/>
      <c r="G29" s="520"/>
      <c r="H29" s="520"/>
      <c r="I29" s="520"/>
      <c r="J29" s="520"/>
      <c r="K29" s="520"/>
      <c r="L29" s="520"/>
      <c r="M29" s="520"/>
      <c r="N29" s="520"/>
      <c r="O29" s="520"/>
    </row>
    <row r="30" spans="1:17" s="107" customFormat="1" ht="18" customHeight="1" thickTop="1" thickBot="1">
      <c r="A30" s="154" t="s">
        <v>252</v>
      </c>
      <c r="B30" s="152" t="s">
        <v>253</v>
      </c>
      <c r="C30" s="152" t="s">
        <v>254</v>
      </c>
      <c r="D30" s="152" t="s">
        <v>255</v>
      </c>
      <c r="E30" s="152" t="s">
        <v>256</v>
      </c>
      <c r="F30" s="152" t="s">
        <v>257</v>
      </c>
      <c r="G30" s="152" t="s">
        <v>258</v>
      </c>
      <c r="H30" s="152" t="s">
        <v>259</v>
      </c>
      <c r="I30" s="152"/>
      <c r="J30" s="152"/>
      <c r="K30" s="152"/>
      <c r="L30" s="152"/>
      <c r="M30" s="152"/>
      <c r="N30" s="152"/>
      <c r="O30" s="153"/>
    </row>
    <row r="31" spans="1:17" s="42" customFormat="1" ht="18" customHeight="1" thickTop="1">
      <c r="A31" s="155" t="s">
        <v>260</v>
      </c>
      <c r="B31" s="156" t="s">
        <v>261</v>
      </c>
      <c r="C31" s="156" t="s">
        <v>262</v>
      </c>
      <c r="D31" s="156" t="s">
        <v>263</v>
      </c>
      <c r="E31" s="156" t="s">
        <v>264</v>
      </c>
      <c r="F31" s="156" t="s">
        <v>265</v>
      </c>
      <c r="G31" s="156" t="s">
        <v>266</v>
      </c>
      <c r="H31" s="156" t="s">
        <v>267</v>
      </c>
      <c r="I31" s="156"/>
      <c r="J31" s="156"/>
      <c r="K31" s="156"/>
      <c r="L31" s="156"/>
      <c r="M31" s="156"/>
      <c r="N31" s="156"/>
      <c r="O31" s="157"/>
    </row>
    <row r="32" spans="1:17" s="44" customFormat="1" ht="18" customHeight="1">
      <c r="A32" s="158" t="s">
        <v>268</v>
      </c>
      <c r="B32" s="159" t="s">
        <v>269</v>
      </c>
      <c r="C32" s="159" t="s">
        <v>270</v>
      </c>
      <c r="D32" s="159" t="s">
        <v>271</v>
      </c>
      <c r="E32" s="159" t="s">
        <v>272</v>
      </c>
      <c r="F32" s="159" t="s">
        <v>273</v>
      </c>
      <c r="G32" s="159" t="s">
        <v>274</v>
      </c>
      <c r="H32" s="159" t="s">
        <v>275</v>
      </c>
      <c r="I32" s="159"/>
      <c r="J32" s="159"/>
      <c r="K32" s="159"/>
      <c r="L32" s="159"/>
      <c r="M32" s="159"/>
      <c r="N32" s="159"/>
      <c r="O32" s="160"/>
    </row>
    <row r="33" spans="1:15" s="44" customFormat="1" ht="18" customHeight="1">
      <c r="A33" s="158" t="s">
        <v>276</v>
      </c>
      <c r="B33" s="159"/>
      <c r="C33" s="159" t="s">
        <v>277</v>
      </c>
      <c r="D33" s="159" t="s">
        <v>278</v>
      </c>
      <c r="E33" s="159" t="s">
        <v>279</v>
      </c>
      <c r="F33" s="159" t="s">
        <v>280</v>
      </c>
      <c r="G33" s="159"/>
      <c r="H33" s="159" t="s">
        <v>281</v>
      </c>
      <c r="I33" s="159"/>
      <c r="J33" s="159"/>
      <c r="K33" s="159"/>
      <c r="L33" s="159"/>
      <c r="M33" s="159"/>
      <c r="N33" s="159"/>
      <c r="O33" s="160"/>
    </row>
    <row r="34" spans="1:15" s="44" customFormat="1" ht="18" customHeight="1">
      <c r="A34" s="158"/>
      <c r="B34" s="159"/>
      <c r="C34" s="159" t="s">
        <v>282</v>
      </c>
      <c r="D34" s="159"/>
      <c r="E34" s="159" t="s">
        <v>283</v>
      </c>
      <c r="F34" s="159" t="s">
        <v>284</v>
      </c>
      <c r="G34" s="159"/>
      <c r="H34" s="159" t="s">
        <v>259</v>
      </c>
      <c r="I34" s="159"/>
      <c r="J34" s="159"/>
      <c r="K34" s="159"/>
      <c r="L34" s="159"/>
      <c r="M34" s="159"/>
      <c r="N34" s="159"/>
      <c r="O34" s="160"/>
    </row>
    <row r="35" spans="1:15" s="44" customFormat="1" ht="18" customHeight="1">
      <c r="A35" s="158"/>
      <c r="B35" s="159"/>
      <c r="C35" s="159"/>
      <c r="D35" s="159"/>
      <c r="E35" s="159"/>
      <c r="F35" s="159" t="s">
        <v>285</v>
      </c>
      <c r="G35" s="159"/>
      <c r="H35" s="159"/>
      <c r="I35" s="159"/>
      <c r="J35" s="159"/>
      <c r="K35" s="159"/>
      <c r="L35" s="159"/>
      <c r="M35" s="159"/>
      <c r="N35" s="159"/>
      <c r="O35" s="160"/>
    </row>
    <row r="36" spans="1:15" s="44" customFormat="1" ht="18" customHeight="1">
      <c r="A36" s="158"/>
      <c r="B36" s="159"/>
      <c r="C36" s="159"/>
      <c r="D36" s="159"/>
      <c r="E36" s="159"/>
      <c r="F36" s="159" t="s">
        <v>286</v>
      </c>
      <c r="G36" s="159"/>
      <c r="H36" s="159"/>
      <c r="I36" s="159"/>
      <c r="J36" s="159"/>
      <c r="K36" s="159"/>
      <c r="L36" s="159"/>
      <c r="M36" s="159"/>
      <c r="N36" s="159"/>
      <c r="O36" s="160"/>
    </row>
    <row r="37" spans="1:15" s="44" customFormat="1" ht="18" customHeight="1">
      <c r="A37" s="158"/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60"/>
    </row>
    <row r="38" spans="1:15" s="44" customFormat="1" ht="18" customHeight="1">
      <c r="A38" s="158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60"/>
    </row>
    <row r="39" spans="1:15" s="44" customFormat="1" ht="18" customHeight="1">
      <c r="A39" s="158"/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60"/>
    </row>
    <row r="40" spans="1:15" s="44" customFormat="1" ht="18" customHeight="1">
      <c r="A40" s="158"/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60"/>
    </row>
    <row r="41" spans="1:15" s="44" customFormat="1" ht="18" customHeight="1">
      <c r="A41" s="158"/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60"/>
    </row>
    <row r="42" spans="1:15" s="44" customFormat="1" ht="18" customHeight="1">
      <c r="A42" s="158"/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60"/>
    </row>
    <row r="43" spans="1:15" s="44" customFormat="1" ht="18" customHeight="1">
      <c r="A43" s="158"/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60"/>
    </row>
    <row r="44" spans="1:15" s="44" customFormat="1" ht="18" customHeight="1">
      <c r="A44" s="158"/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60"/>
    </row>
    <row r="45" spans="1:15" s="44" customFormat="1" ht="18" customHeight="1">
      <c r="A45" s="158"/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60"/>
    </row>
    <row r="46" spans="1:15" s="44" customFormat="1" ht="18" customHeight="1">
      <c r="A46" s="158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60"/>
    </row>
    <row r="47" spans="1:15" s="42" customFormat="1" ht="18" customHeight="1">
      <c r="A47" s="158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60"/>
    </row>
    <row r="48" spans="1:15" s="42" customFormat="1" ht="18" customHeight="1">
      <c r="A48" s="158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60"/>
    </row>
    <row r="49" spans="1:15" s="42" customFormat="1" ht="18" customHeight="1">
      <c r="A49" s="158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60"/>
    </row>
    <row r="50" spans="1:15" s="44" customFormat="1" ht="18" customHeight="1" thickBot="1">
      <c r="A50" s="161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3"/>
    </row>
    <row r="51" spans="1:15" s="124" customFormat="1" ht="20.100000000000001" customHeight="1">
      <c r="A51" s="125" t="str">
        <f>IF(AND(LEN(A30)=0,COUNTA(B30:$O$30)&gt;0),"관입력누락",IF(COUNTA(A30)=MIN(1,COUNTA(A31:A50)),"","오류"))</f>
        <v/>
      </c>
      <c r="B51" s="125" t="str">
        <f>IF(AND(LEN(B30)=0,COUNTA(C30:$O$30)&gt;0),"관입력누락",IF(COUNTA(B30)=MIN(1,COUNTA(B31:B50)),"","오류"))</f>
        <v/>
      </c>
      <c r="C51" s="125" t="str">
        <f>IF(AND(LEN(C30)=0,COUNTA(D30:$O$30)&gt;0),"관입력누락",IF(COUNTA(C30)=MIN(1,COUNTA(C31:C50)),"","오류"))</f>
        <v/>
      </c>
      <c r="D51" s="125" t="str">
        <f>IF(AND(LEN(D30)=0,COUNTA(E30:$O$30)&gt;0),"관입력누락",IF(COUNTA(D30)=MIN(1,COUNTA(D31:D50)),"","오류"))</f>
        <v/>
      </c>
      <c r="E51" s="125" t="str">
        <f>IF(AND(LEN(E30)=0,COUNTA(F30:$O$30)&gt;0),"관입력누락",IF(COUNTA(E30)=MIN(1,COUNTA(E31:E50)),"","오류"))</f>
        <v/>
      </c>
      <c r="F51" s="125" t="str">
        <f>IF(AND(LEN(F30)=0,COUNTA(G30:$O$30)&gt;0),"관입력누락",IF(COUNTA(F30)=MIN(1,COUNTA(F31:F50)),"","오류"))</f>
        <v/>
      </c>
      <c r="G51" s="125" t="str">
        <f>IF(AND(LEN(G30)=0,COUNTA(H30:$O$30)&gt;0),"관입력누락",IF(COUNTA(G30)=MIN(1,COUNTA(G31:G50)),"","오류"))</f>
        <v/>
      </c>
      <c r="H51" s="125" t="str">
        <f>IF(AND(LEN(H30)=0,COUNTA(I30:$O$30)&gt;0),"관입력누락",IF(COUNTA(H30)=MIN(1,COUNTA(H31:H50)),"","오류"))</f>
        <v/>
      </c>
      <c r="I51" s="125" t="str">
        <f>IF(AND(LEN(I30)=0,COUNTA(J30:$O$30)&gt;0),"관입력누락",IF(COUNTA(I30)=MIN(1,COUNTA(I31:I50)),"","오류"))</f>
        <v/>
      </c>
      <c r="J51" s="125" t="str">
        <f>IF(AND(LEN(J30)=0,COUNTA(K30:$O$30)&gt;0),"관입력누락",IF(COUNTA(J30)=MIN(1,COUNTA(J31:J50)),"","오류"))</f>
        <v/>
      </c>
      <c r="K51" s="125" t="str">
        <f>IF(AND(LEN(K30)=0,COUNTA(L30:$O$30)&gt;0),"관입력누락",IF(COUNTA(K30)=MIN(1,COUNTA(K31:K50)),"","오류"))</f>
        <v/>
      </c>
      <c r="L51" s="125" t="str">
        <f>IF(AND(LEN(L30)=0,COUNTA(M30:$O$30)&gt;0),"관입력누락",IF(COUNTA(L30)=MIN(1,COUNTA(L31:L50)),"","오류"))</f>
        <v/>
      </c>
      <c r="M51" s="125" t="str">
        <f>IF(AND(LEN(M30)=0,COUNTA(N30:$O$30)&gt;0),"관입력누락",IF(COUNTA(M30)=MIN(1,COUNTA(M31:M50)),"","오류"))</f>
        <v/>
      </c>
      <c r="N51" s="125" t="str">
        <f>IF(AND(LEN(N30)=0,COUNTA(O30:$O$30)&gt;0),"관입력누락",IF(COUNTA(N30)=MIN(1,COUNTA(N31:N50)),"","오류"))</f>
        <v/>
      </c>
      <c r="O51" s="125" t="str">
        <f>IF(AND(LEN(O30)=0,COUNTA($O30:P$30)&gt;0),"관입력누락",IF(COUNTA(O30)=MIN(1,COUNTA(O31:O50)),"","오류"))</f>
        <v/>
      </c>
    </row>
    <row r="52" spans="1:15" s="96" customFormat="1" ht="20.100000000000001" hidden="1" customHeight="1">
      <c r="A52" s="99">
        <f>COUNTA(A31:A50)</f>
        <v>3</v>
      </c>
      <c r="B52" s="99">
        <f t="shared" ref="B52:O52" si="2">COUNTA(B31:B50)</f>
        <v>2</v>
      </c>
      <c r="C52" s="99">
        <f t="shared" si="2"/>
        <v>4</v>
      </c>
      <c r="D52" s="99">
        <f t="shared" si="2"/>
        <v>3</v>
      </c>
      <c r="E52" s="99">
        <f t="shared" si="2"/>
        <v>4</v>
      </c>
      <c r="F52" s="99">
        <f t="shared" si="2"/>
        <v>6</v>
      </c>
      <c r="G52" s="99">
        <f t="shared" si="2"/>
        <v>2</v>
      </c>
      <c r="H52" s="99">
        <f t="shared" si="2"/>
        <v>4</v>
      </c>
      <c r="I52" s="99">
        <f t="shared" si="2"/>
        <v>0</v>
      </c>
      <c r="J52" s="99">
        <f t="shared" si="2"/>
        <v>0</v>
      </c>
      <c r="K52" s="99">
        <f t="shared" si="2"/>
        <v>0</v>
      </c>
      <c r="L52" s="99">
        <f t="shared" si="2"/>
        <v>0</v>
      </c>
      <c r="M52" s="99">
        <f t="shared" si="2"/>
        <v>0</v>
      </c>
      <c r="N52" s="99">
        <f t="shared" si="2"/>
        <v>0</v>
      </c>
      <c r="O52" s="99">
        <f t="shared" si="2"/>
        <v>0</v>
      </c>
    </row>
    <row r="53" spans="1:15" s="96" customFormat="1" ht="20.100000000000001" hidden="1" customHeight="1">
      <c r="A53" s="98"/>
      <c r="B53" s="98"/>
      <c r="C53" s="98"/>
      <c r="D53" s="98"/>
      <c r="E53" s="98"/>
      <c r="F53" s="98"/>
      <c r="G53" s="98"/>
      <c r="H53" s="103"/>
      <c r="I53" s="98"/>
      <c r="J53" s="98"/>
      <c r="K53" s="98"/>
      <c r="L53" s="98"/>
    </row>
    <row r="54" spans="1:15" s="96" customFormat="1" ht="20.100000000000001" hidden="1" customHeight="1">
      <c r="A54" s="98"/>
      <c r="B54" s="98"/>
      <c r="C54" s="98"/>
      <c r="D54" s="98"/>
      <c r="E54" s="98"/>
      <c r="F54" s="98"/>
      <c r="G54" s="98"/>
      <c r="H54" s="103"/>
      <c r="I54" s="98"/>
      <c r="J54" s="98"/>
      <c r="K54" s="98"/>
      <c r="L54" s="98"/>
    </row>
    <row r="55" spans="1:15" s="96" customFormat="1" ht="20.100000000000001" hidden="1" customHeight="1">
      <c r="A55" s="98"/>
      <c r="B55" s="98"/>
      <c r="C55" s="98"/>
      <c r="D55" s="98"/>
      <c r="E55" s="98"/>
      <c r="F55" s="98"/>
      <c r="G55" s="98"/>
      <c r="H55" s="103"/>
      <c r="I55" s="98"/>
      <c r="J55" s="98"/>
      <c r="K55" s="98"/>
      <c r="L55" s="98"/>
    </row>
    <row r="56" spans="1:15" s="96" customFormat="1" ht="20.100000000000001" hidden="1" customHeight="1">
      <c r="A56" s="98"/>
      <c r="B56" s="98"/>
      <c r="C56" s="98"/>
      <c r="D56" s="98"/>
      <c r="E56" s="98"/>
      <c r="F56" s="98"/>
      <c r="G56" s="98"/>
      <c r="H56" s="103"/>
      <c r="I56" s="98"/>
      <c r="J56" s="98"/>
      <c r="K56" s="98"/>
      <c r="L56" s="98"/>
    </row>
    <row r="57" spans="1:15" s="96" customFormat="1" ht="20.100000000000001" hidden="1" customHeight="1">
      <c r="A57" s="98"/>
      <c r="B57" s="98"/>
      <c r="C57" s="98"/>
      <c r="D57" s="98"/>
      <c r="E57" s="98"/>
      <c r="F57" s="98"/>
      <c r="G57" s="98"/>
      <c r="H57" s="103"/>
      <c r="I57" s="98"/>
      <c r="J57" s="98"/>
      <c r="K57" s="98"/>
      <c r="L57" s="98"/>
    </row>
    <row r="58" spans="1:15" s="96" customFormat="1" ht="20.100000000000001" hidden="1" customHeight="1">
      <c r="A58" s="98"/>
      <c r="B58" s="98"/>
      <c r="C58" s="98"/>
      <c r="D58" s="98"/>
      <c r="E58" s="98"/>
      <c r="F58" s="98"/>
      <c r="G58" s="98"/>
      <c r="H58" s="103"/>
      <c r="I58" s="98"/>
      <c r="J58" s="98"/>
      <c r="K58" s="98"/>
      <c r="L58" s="98"/>
    </row>
    <row r="59" spans="1:15" s="96" customFormat="1" ht="20.100000000000001" hidden="1" customHeight="1">
      <c r="A59" s="98"/>
      <c r="B59" s="98"/>
      <c r="C59" s="98"/>
      <c r="D59" s="98"/>
      <c r="E59" s="98"/>
      <c r="F59" s="98"/>
      <c r="G59" s="98"/>
      <c r="H59" s="103"/>
      <c r="I59" s="98"/>
      <c r="J59" s="98"/>
      <c r="K59" s="98"/>
      <c r="L59" s="98"/>
    </row>
    <row r="60" spans="1:15" s="96" customFormat="1" ht="20.100000000000001" hidden="1" customHeight="1">
      <c r="A60" s="98"/>
      <c r="B60" s="98"/>
      <c r="C60" s="98"/>
      <c r="D60" s="98"/>
      <c r="E60" s="98"/>
      <c r="F60" s="98"/>
      <c r="G60" s="98"/>
      <c r="H60" s="103"/>
      <c r="I60" s="98"/>
      <c r="J60" s="98"/>
      <c r="K60" s="98"/>
      <c r="L60" s="98"/>
    </row>
    <row r="61" spans="1:15" ht="20.100000000000001" hidden="1" customHeight="1">
      <c r="A61" s="100"/>
      <c r="B61" s="100"/>
      <c r="C61" s="100"/>
      <c r="D61" s="100"/>
      <c r="E61" s="100"/>
      <c r="F61" s="100"/>
      <c r="G61" s="100"/>
      <c r="I61" s="100"/>
      <c r="J61" s="100"/>
      <c r="K61" s="100"/>
      <c r="L61" s="100"/>
    </row>
    <row r="62" spans="1:15" s="101" customFormat="1" ht="20.100000000000001" hidden="1" customHeight="1" thickBot="1">
      <c r="A62" s="47" t="s">
        <v>193</v>
      </c>
      <c r="B62" s="228">
        <f>MATCH("수입 합계*",회계보고서!$A:$A,0)</f>
        <v>7</v>
      </c>
      <c r="F62" s="228">
        <f>MATCH("지출 합계",회계보고서!$F:$F,0)</f>
        <v>7</v>
      </c>
      <c r="H62" s="47"/>
    </row>
    <row r="63" spans="1:15" s="101" customFormat="1" ht="20.100000000000001" hidden="1" customHeight="1">
      <c r="A63" s="47">
        <f>QUOTIENT(ROW(A63)-43,20)</f>
        <v>1</v>
      </c>
      <c r="B63" s="102" t="s">
        <v>132</v>
      </c>
      <c r="C63" s="101" t="s">
        <v>135</v>
      </c>
      <c r="D63" s="47" t="s">
        <v>133</v>
      </c>
      <c r="E63" s="103" t="s">
        <v>134</v>
      </c>
      <c r="F63" s="102">
        <f ca="1">IF(LEN(A31)&gt;0,H63+1,0)</f>
        <v>9</v>
      </c>
      <c r="G63" s="101" t="str">
        <f ca="1">IF(LEN(OFFSET($A$30,1,A63-1,,))&gt;0,"  "&amp;OFFSET($A$30,1,A63-1,,),"")</f>
        <v xml:space="preserve">  주일간식</v>
      </c>
      <c r="H63" s="47">
        <f ca="1">IF(COUNTA(OFFSET($A$6,,A31-1,20,1))&gt;0,F62+1)</f>
        <v>8</v>
      </c>
      <c r="I63" s="103" t="str">
        <f ca="1">IF(COUNTA(OFFSET($A$31,,A63-1,20,1))&gt;0,OFFSET($A$30,,A63-1,,),"")</f>
        <v>간식및다과비</v>
      </c>
    </row>
    <row r="64" spans="1:15" s="101" customFormat="1" ht="20.100000000000001" hidden="1" customHeight="1">
      <c r="A64" s="47">
        <f t="shared" ref="A64:A127" si="3">QUOTIENT(ROW(A64)-43,20)</f>
        <v>1</v>
      </c>
      <c r="B64" s="104" t="s">
        <v>136</v>
      </c>
      <c r="C64" s="101" t="s">
        <v>137</v>
      </c>
      <c r="D64" s="47"/>
      <c r="E64" s="47"/>
      <c r="F64" s="104">
        <f ca="1">IF(LEN(A32)&gt;0,MAX(F$63:$F63)+1,"")</f>
        <v>10</v>
      </c>
      <c r="G64" s="101" t="str">
        <f ca="1">IF(LEN(OFFSET($A$30,2,A64-1,,))&gt;0,"  "&amp;OFFSET($A$30,2,A64-1,,),"")</f>
        <v xml:space="preserve">  성가대간식</v>
      </c>
      <c r="H64" s="47"/>
      <c r="I64" s="47"/>
    </row>
    <row r="65" spans="1:9" s="101" customFormat="1" ht="20.100000000000001" hidden="1" customHeight="1">
      <c r="A65" s="47">
        <f t="shared" si="3"/>
        <v>1</v>
      </c>
      <c r="B65" s="104" t="s">
        <v>138</v>
      </c>
      <c r="C65" s="101" t="s">
        <v>139</v>
      </c>
      <c r="D65" s="47"/>
      <c r="E65" s="47"/>
      <c r="F65" s="104">
        <f ca="1">IF(LEN(A33)&gt;0,MAX(F$63:$F64)+1,"")</f>
        <v>11</v>
      </c>
      <c r="G65" s="101" t="str">
        <f ca="1">IF(LEN(OFFSET($A$30,3,A65-1,,))&gt;0,"  "&amp;OFFSET($A$30,3,A65-1,,),"")</f>
        <v xml:space="preserve">  다과류</v>
      </c>
      <c r="H65" s="47"/>
      <c r="I65" s="47"/>
    </row>
    <row r="66" spans="1:9" s="101" customFormat="1" ht="20.100000000000001" hidden="1" customHeight="1">
      <c r="A66" s="47">
        <f t="shared" si="3"/>
        <v>1</v>
      </c>
      <c r="B66" s="104" t="s">
        <v>140</v>
      </c>
      <c r="C66" s="101" t="s">
        <v>141</v>
      </c>
      <c r="D66" s="47"/>
      <c r="E66" s="47"/>
      <c r="F66" s="104" t="str">
        <f>IF(LEN(A34)&gt;0,MAX(F$63:$F65)+1,"")</f>
        <v/>
      </c>
      <c r="G66" s="101" t="str">
        <f ca="1">IF(LEN(OFFSET($A$30,4,A66-1,,))&gt;0,"  "&amp;OFFSET($A$30,4,A66-1,,),"")</f>
        <v/>
      </c>
      <c r="H66" s="47"/>
      <c r="I66" s="47"/>
    </row>
    <row r="67" spans="1:9" s="101" customFormat="1" ht="20.100000000000001" hidden="1" customHeight="1">
      <c r="A67" s="47">
        <f t="shared" si="3"/>
        <v>1</v>
      </c>
      <c r="B67" s="104" t="s">
        <v>142</v>
      </c>
      <c r="C67" s="101" t="s">
        <v>143</v>
      </c>
      <c r="D67" s="47"/>
      <c r="E67" s="47"/>
      <c r="F67" s="104" t="str">
        <f>IF(LEN(A35)&gt;0,MAX(F$63:$F66)+1,"")</f>
        <v/>
      </c>
      <c r="G67" s="101" t="str">
        <f ca="1">IF(LEN(OFFSET($A$30,5,A67-1,,))&gt;0,"  "&amp;OFFSET($A$30,5,A67-1,,),"")</f>
        <v/>
      </c>
      <c r="H67" s="47"/>
      <c r="I67" s="47"/>
    </row>
    <row r="68" spans="1:9" s="101" customFormat="1" ht="20.100000000000001" hidden="1" customHeight="1">
      <c r="A68" s="47">
        <f t="shared" si="3"/>
        <v>1</v>
      </c>
      <c r="B68" s="104" t="s">
        <v>144</v>
      </c>
      <c r="C68" s="101" t="s">
        <v>145</v>
      </c>
      <c r="D68" s="47"/>
      <c r="E68" s="47"/>
      <c r="F68" s="104" t="str">
        <f>IF(LEN(A36)&gt;0,MAX(F$63:$F67)+1,"")</f>
        <v/>
      </c>
      <c r="G68" s="101" t="str">
        <f ca="1">IF(LEN(OFFSET($A$30,6,A68-1,,))&gt;0,"  "&amp;OFFSET($A$30,6,A68-1,,),"")</f>
        <v/>
      </c>
      <c r="H68" s="47"/>
      <c r="I68" s="47"/>
    </row>
    <row r="69" spans="1:9" s="101" customFormat="1" ht="20.100000000000001" hidden="1" customHeight="1">
      <c r="A69" s="47">
        <f t="shared" si="3"/>
        <v>1</v>
      </c>
      <c r="B69" s="104" t="s">
        <v>146</v>
      </c>
      <c r="C69" s="101" t="s">
        <v>147</v>
      </c>
      <c r="D69" s="47"/>
      <c r="E69" s="47"/>
      <c r="F69" s="104" t="str">
        <f>IF(LEN(A37)&gt;0,MAX(F$63:$F68)+1,"")</f>
        <v/>
      </c>
      <c r="G69" s="101" t="str">
        <f ca="1">IF(LEN(OFFSET($A$30,7,A69-1,,))&gt;0,"  "&amp;OFFSET($A$30,7,A69-1,,),"")</f>
        <v/>
      </c>
      <c r="H69" s="47"/>
      <c r="I69" s="47"/>
    </row>
    <row r="70" spans="1:9" s="101" customFormat="1" ht="20.100000000000001" hidden="1" customHeight="1">
      <c r="A70" s="47">
        <f t="shared" si="3"/>
        <v>1</v>
      </c>
      <c r="B70" s="104" t="s">
        <v>148</v>
      </c>
      <c r="C70" s="101" t="s">
        <v>149</v>
      </c>
      <c r="D70" s="47"/>
      <c r="E70" s="47"/>
      <c r="F70" s="104" t="str">
        <f>IF(LEN(A38)&gt;0,MAX(F$63:$F69)+1,"")</f>
        <v/>
      </c>
      <c r="G70" s="101" t="str">
        <f ca="1">IF(LEN(OFFSET($A$30,8,A70-1,,))&gt;0,"  "&amp;OFFSET($A$30,8,A70-1,,),"")</f>
        <v/>
      </c>
      <c r="H70" s="47"/>
      <c r="I70" s="47"/>
    </row>
    <row r="71" spans="1:9" s="101" customFormat="1" ht="20.100000000000001" hidden="1" customHeight="1">
      <c r="A71" s="47">
        <f t="shared" si="3"/>
        <v>1</v>
      </c>
      <c r="B71" s="104" t="s">
        <v>150</v>
      </c>
      <c r="C71" s="101" t="s">
        <v>151</v>
      </c>
      <c r="D71" s="47"/>
      <c r="E71" s="47"/>
      <c r="F71" s="104" t="str">
        <f>IF(LEN(A39)&gt;0,MAX(F$63:$F70)+1,"")</f>
        <v/>
      </c>
      <c r="G71" s="101" t="str">
        <f ca="1">IF(LEN(OFFSET($A$30,9,A71-1,,))&gt;0,"  "&amp;OFFSET($A$30,9,A71-1,,),"")</f>
        <v/>
      </c>
      <c r="H71" s="47"/>
      <c r="I71" s="47"/>
    </row>
    <row r="72" spans="1:9" s="101" customFormat="1" ht="20.100000000000001" hidden="1" customHeight="1">
      <c r="A72" s="47">
        <f t="shared" si="3"/>
        <v>1</v>
      </c>
      <c r="B72" s="104" t="s">
        <v>152</v>
      </c>
      <c r="C72" s="101" t="s">
        <v>153</v>
      </c>
      <c r="D72" s="47"/>
      <c r="E72" s="47"/>
      <c r="F72" s="104" t="str">
        <f>IF(LEN(A40)&gt;0,MAX(F$63:$F71)+1,"")</f>
        <v/>
      </c>
      <c r="G72" s="101" t="str">
        <f ca="1">IF(LEN(OFFSET($A$30,10,A72-1,,))&gt;0,"  "&amp;OFFSET($A$30,10,A72-1,,),"")</f>
        <v/>
      </c>
      <c r="H72" s="47"/>
      <c r="I72" s="47"/>
    </row>
    <row r="73" spans="1:9" s="101" customFormat="1" ht="20.100000000000001" hidden="1" customHeight="1">
      <c r="A73" s="47">
        <f t="shared" si="3"/>
        <v>1</v>
      </c>
      <c r="B73" s="104" t="s">
        <v>154</v>
      </c>
      <c r="C73" s="101" t="s">
        <v>155</v>
      </c>
      <c r="D73" s="47"/>
      <c r="E73" s="47"/>
      <c r="F73" s="104" t="str">
        <f>IF(LEN(A41)&gt;0,MAX(F$63:$F72)+1,"")</f>
        <v/>
      </c>
      <c r="G73" s="101" t="str">
        <f ca="1">IF(LEN(OFFSET($A$30,11,A73-1,,))&gt;0,"  "&amp;OFFSET($A$30,11,A73-1,,),"")</f>
        <v/>
      </c>
      <c r="H73" s="47"/>
      <c r="I73" s="47"/>
    </row>
    <row r="74" spans="1:9" s="101" customFormat="1" ht="20.100000000000001" hidden="1" customHeight="1">
      <c r="A74" s="47">
        <f t="shared" si="3"/>
        <v>1</v>
      </c>
      <c r="B74" s="104" t="s">
        <v>156</v>
      </c>
      <c r="C74" s="101" t="s">
        <v>157</v>
      </c>
      <c r="D74" s="47"/>
      <c r="E74" s="47"/>
      <c r="F74" s="104" t="str">
        <f>IF(LEN(A42)&gt;0,MAX(F$63:$F73)+1,"")</f>
        <v/>
      </c>
      <c r="G74" s="101" t="str">
        <f ca="1">IF(LEN(OFFSET($A$30,12,A74-1,,))&gt;0,"  "&amp;OFFSET($A$30,12,A74-1,,),"")</f>
        <v/>
      </c>
      <c r="H74" s="47"/>
      <c r="I74" s="47"/>
    </row>
    <row r="75" spans="1:9" s="101" customFormat="1" ht="20.100000000000001" hidden="1" customHeight="1">
      <c r="A75" s="47">
        <f t="shared" si="3"/>
        <v>1</v>
      </c>
      <c r="B75" s="104" t="s">
        <v>158</v>
      </c>
      <c r="C75" s="101" t="s">
        <v>159</v>
      </c>
      <c r="D75" s="47"/>
      <c r="E75" s="47"/>
      <c r="F75" s="104" t="str">
        <f>IF(LEN(A43)&gt;0,MAX(F$63:$F74)+1,"")</f>
        <v/>
      </c>
      <c r="G75" s="101" t="str">
        <f ca="1">IF(LEN(OFFSET($A$30,13,A75-1,,))&gt;0,"  "&amp;OFFSET($A$30,13,A75-1,,),"")</f>
        <v/>
      </c>
      <c r="H75" s="47"/>
      <c r="I75" s="47"/>
    </row>
    <row r="76" spans="1:9" s="101" customFormat="1" ht="20.100000000000001" hidden="1" customHeight="1">
      <c r="A76" s="47">
        <f t="shared" si="3"/>
        <v>1</v>
      </c>
      <c r="B76" s="104" t="s">
        <v>160</v>
      </c>
      <c r="C76" s="101" t="s">
        <v>161</v>
      </c>
      <c r="D76" s="47"/>
      <c r="E76" s="47"/>
      <c r="F76" s="104" t="str">
        <f>IF(LEN(A44)&gt;0,MAX(F$63:$F75)+1,"")</f>
        <v/>
      </c>
      <c r="G76" s="101" t="str">
        <f ca="1">IF(LEN(OFFSET($A$30,14,A76-1,,))&gt;0,"  "&amp;OFFSET($A$30,14,A76-1,,),"")</f>
        <v/>
      </c>
      <c r="H76" s="47"/>
      <c r="I76" s="47"/>
    </row>
    <row r="77" spans="1:9" s="101" customFormat="1" ht="20.100000000000001" hidden="1" customHeight="1">
      <c r="A77" s="47">
        <f t="shared" si="3"/>
        <v>1</v>
      </c>
      <c r="B77" s="104" t="s">
        <v>162</v>
      </c>
      <c r="C77" s="101" t="s">
        <v>163</v>
      </c>
      <c r="D77" s="47"/>
      <c r="E77" s="47"/>
      <c r="F77" s="104" t="str">
        <f>IF(LEN(A45)&gt;0,MAX(F$63:$F76)+1,"")</f>
        <v/>
      </c>
      <c r="G77" s="101" t="str">
        <f ca="1">IF(LEN(OFFSET($A$30,15,A77-1,,))&gt;0,"  "&amp;OFFSET($A$30,15,A77-1,,),"")</f>
        <v/>
      </c>
      <c r="H77" s="47"/>
      <c r="I77" s="47"/>
    </row>
    <row r="78" spans="1:9" s="101" customFormat="1" ht="20.100000000000001" hidden="1" customHeight="1">
      <c r="A78" s="47">
        <f t="shared" si="3"/>
        <v>1</v>
      </c>
      <c r="B78" s="104" t="s">
        <v>164</v>
      </c>
      <c r="C78" s="101" t="s">
        <v>165</v>
      </c>
      <c r="D78" s="47"/>
      <c r="E78" s="47"/>
      <c r="F78" s="104" t="str">
        <f>IF(LEN(A46)&gt;0,MAX(F$63:$F77)+1,"")</f>
        <v/>
      </c>
      <c r="G78" s="101" t="str">
        <f ca="1">IF(LEN(OFFSET($A$30,16,A78-1,,))&gt;0,"  "&amp;OFFSET($A$30,16,A78-1,,),"")</f>
        <v/>
      </c>
      <c r="H78" s="47"/>
      <c r="I78" s="47"/>
    </row>
    <row r="79" spans="1:9" s="101" customFormat="1" ht="20.100000000000001" hidden="1" customHeight="1">
      <c r="A79" s="47">
        <f t="shared" si="3"/>
        <v>1</v>
      </c>
      <c r="B79" s="104" t="s">
        <v>166</v>
      </c>
      <c r="C79" s="101" t="s">
        <v>167</v>
      </c>
      <c r="D79" s="47"/>
      <c r="E79" s="47"/>
      <c r="F79" s="104" t="str">
        <f>IF(LEN(A47)&gt;0,MAX(F$63:$F78)+1,"")</f>
        <v/>
      </c>
      <c r="G79" s="101" t="str">
        <f ca="1">IF(LEN(OFFSET($A$30,17,A79-1,,))&gt;0,"  "&amp;OFFSET($A$30,17,A79-1,,),"")</f>
        <v/>
      </c>
      <c r="H79" s="47"/>
      <c r="I79" s="47"/>
    </row>
    <row r="80" spans="1:9" s="101" customFormat="1" ht="20.100000000000001" hidden="1" customHeight="1">
      <c r="A80" s="47">
        <f t="shared" si="3"/>
        <v>1</v>
      </c>
      <c r="B80" s="104" t="s">
        <v>168</v>
      </c>
      <c r="C80" s="101" t="s">
        <v>169</v>
      </c>
      <c r="D80" s="47"/>
      <c r="E80" s="47"/>
      <c r="F80" s="104" t="str">
        <f>IF(LEN(A48)&gt;0,MAX(F$63:$F79)+1,"")</f>
        <v/>
      </c>
      <c r="G80" s="101" t="str">
        <f ca="1">IF(LEN(OFFSET($A$30,18,A80-1,,))&gt;0,"  "&amp;OFFSET($A$30,18,A80-1,,),"")</f>
        <v/>
      </c>
      <c r="H80" s="47"/>
      <c r="I80" s="47"/>
    </row>
    <row r="81" spans="1:9" s="101" customFormat="1" ht="20.100000000000001" hidden="1" customHeight="1">
      <c r="A81" s="47">
        <f t="shared" si="3"/>
        <v>1</v>
      </c>
      <c r="B81" s="104" t="s">
        <v>170</v>
      </c>
      <c r="C81" s="101" t="s">
        <v>171</v>
      </c>
      <c r="D81" s="47"/>
      <c r="E81" s="47"/>
      <c r="F81" s="104" t="str">
        <f>IF(LEN(A49)&gt;0,MAX(F$63:$F80)+1,"")</f>
        <v/>
      </c>
      <c r="G81" s="101" t="str">
        <f ca="1">IF(LEN(OFFSET($A$30,19,A81-1,,))&gt;0,"  "&amp;OFFSET($A$30,19,A81-1,,),"")</f>
        <v/>
      </c>
      <c r="H81" s="47"/>
      <c r="I81" s="47"/>
    </row>
    <row r="82" spans="1:9" s="101" customFormat="1" ht="20.100000000000001" hidden="1" customHeight="1">
      <c r="A82" s="47">
        <f t="shared" si="3"/>
        <v>1</v>
      </c>
      <c r="B82" s="104" t="s">
        <v>172</v>
      </c>
      <c r="C82" s="101" t="s">
        <v>173</v>
      </c>
      <c r="D82" s="47"/>
      <c r="E82" s="47"/>
      <c r="F82" s="104" t="str">
        <f>IF(LEN(A50)&gt;0,MAX(F$63:$F81)+1,"")</f>
        <v/>
      </c>
      <c r="G82" s="101" t="str">
        <f ca="1">IF(LEN(OFFSET($A$30,20,A82-1,,))&gt;0,"  "&amp;OFFSET($A$30,20,A82-1,,),"")</f>
        <v/>
      </c>
      <c r="H82" s="47"/>
      <c r="I82" s="47"/>
    </row>
    <row r="83" spans="1:9" s="101" customFormat="1" ht="20.100000000000001" hidden="1" customHeight="1">
      <c r="A83" s="47">
        <f t="shared" si="3"/>
        <v>2</v>
      </c>
      <c r="B83" s="105">
        <f ca="1">IF(LEN(B6)&gt;0,D83+1,0)</f>
        <v>9</v>
      </c>
      <c r="C83" s="101" t="str">
        <f ca="1">IF(LEN(OFFSET($A$5,1,A83-1,,))&gt;0,"  "&amp;OFFSET($A$5,1,A83-1,,),"")</f>
        <v xml:space="preserve">  재배정금</v>
      </c>
      <c r="D83" s="47">
        <f ca="1">IF(COUNTA(OFFSET($A$6,,A83-1,20,1))&gt;0,B62+1)</f>
        <v>8</v>
      </c>
      <c r="E83" s="103" t="str">
        <f ca="1">IF(COUNTA(OFFSET($A$6,,A83-1,20,1))&gt;0,OFFSET($A$5,,A83-1,,),"")</f>
        <v>교회보조금</v>
      </c>
      <c r="F83" s="105">
        <f ca="1">IF(LEN(B31)&gt;0,H83+1,0)</f>
        <v>13</v>
      </c>
      <c r="G83" s="101" t="str">
        <f ca="1">IF(LEN(OFFSET($A$30,1,A83-1,,))&gt;0,"  "&amp;OFFSET($A$30,1,A83-1,,),"")</f>
        <v xml:space="preserve">  겨울성경학교</v>
      </c>
      <c r="H83" s="100">
        <f ca="1">IF(COUNTA(OFFSET($A$31,,A83-1,20,1))&gt;0,MAX(F63:F82)+1)</f>
        <v>12</v>
      </c>
      <c r="I83" s="103" t="str">
        <f ca="1">IF(COUNTA(OFFSET($A$31,,A83-1,20,1))&gt;0,OFFSET($A$30,,A83-1,,),"")</f>
        <v>성경학교운영비</v>
      </c>
    </row>
    <row r="84" spans="1:9" s="101" customFormat="1" ht="20.100000000000001" hidden="1" customHeight="1">
      <c r="A84" s="47">
        <f t="shared" si="3"/>
        <v>2</v>
      </c>
      <c r="B84" s="105">
        <f ca="1">IF(LEN(B7)&gt;0,MAX(B$63:$B83)+1,"")</f>
        <v>10</v>
      </c>
      <c r="C84" s="101" t="str">
        <f ca="1">IF(LEN(OFFSET($A$5,2,A84-1,,))&gt;0,"  "&amp;OFFSET($A$5,2,A84-1,,),"")</f>
        <v xml:space="preserve">  교회지원금</v>
      </c>
      <c r="D84" s="47"/>
      <c r="E84" s="47"/>
      <c r="F84" s="105">
        <f ca="1">IF(LEN(B32)&gt;0,MAX(F$63:$F83)+1,"")</f>
        <v>14</v>
      </c>
      <c r="G84" s="101" t="str">
        <f ca="1">IF(LEN(OFFSET($A$30,2,A84-1,,))&gt;0,"  "&amp;OFFSET($A$30,2,A84-1,,),"")</f>
        <v xml:space="preserve">  여름성경학교</v>
      </c>
      <c r="H84" s="47"/>
      <c r="I84" s="47"/>
    </row>
    <row r="85" spans="1:9" s="101" customFormat="1" ht="20.100000000000001" hidden="1" customHeight="1">
      <c r="A85" s="47">
        <f t="shared" si="3"/>
        <v>2</v>
      </c>
      <c r="B85" s="105" t="str">
        <f>IF(LEN(B8)&gt;0,MAX(B$63:$B84)+1,"")</f>
        <v/>
      </c>
      <c r="C85" s="101" t="str">
        <f ca="1">IF(LEN(OFFSET($A$5,3,A85-1,,))&gt;0,"  "&amp;OFFSET($A$5,3,A85-1,,),"")</f>
        <v/>
      </c>
      <c r="D85" s="47"/>
      <c r="E85" s="47"/>
      <c r="F85" s="105" t="str">
        <f>IF(LEN(B33)&gt;0,MAX(F$63:$F84)+1,"")</f>
        <v/>
      </c>
      <c r="G85" s="101" t="str">
        <f ca="1">IF(LEN(OFFSET($A$30,3,A85-1,,))&gt;0,"  "&amp;OFFSET($A$30,3,A85-1,,),"")</f>
        <v/>
      </c>
      <c r="H85" s="47"/>
      <c r="I85" s="47"/>
    </row>
    <row r="86" spans="1:9" s="101" customFormat="1" ht="20.100000000000001" hidden="1" customHeight="1">
      <c r="A86" s="47">
        <f t="shared" si="3"/>
        <v>2</v>
      </c>
      <c r="B86" s="105" t="str">
        <f>IF(LEN(B9)&gt;0,MAX(B$63:$B85)+1,"")</f>
        <v/>
      </c>
      <c r="C86" s="101" t="str">
        <f ca="1">IF(LEN(OFFSET($A$5,4,A86-1,,))&gt;0,"  "&amp;OFFSET($A$5,4,A86-1,,),"")</f>
        <v/>
      </c>
      <c r="D86" s="47"/>
      <c r="E86" s="47"/>
      <c r="F86" s="105" t="str">
        <f>IF(LEN(B34)&gt;0,MAX(F$63:$F85)+1,"")</f>
        <v/>
      </c>
      <c r="G86" s="101" t="str">
        <f ca="1">IF(LEN(OFFSET($A$30,4,A86-1,,))&gt;0,"  "&amp;OFFSET($A$30,4,A86-1,,),"")</f>
        <v/>
      </c>
      <c r="H86" s="47"/>
      <c r="I86" s="47"/>
    </row>
    <row r="87" spans="1:9" s="101" customFormat="1" ht="20.100000000000001" hidden="1" customHeight="1">
      <c r="A87" s="47">
        <f t="shared" si="3"/>
        <v>2</v>
      </c>
      <c r="B87" s="105" t="str">
        <f>IF(LEN(B10)&gt;0,MAX(B$63:$B86)+1,"")</f>
        <v/>
      </c>
      <c r="C87" s="101" t="str">
        <f ca="1">IF(LEN(OFFSET($A$5,5,A87-1,,))&gt;0,"  "&amp;OFFSET($A$5,5,A87-1,,),"")</f>
        <v/>
      </c>
      <c r="D87" s="47"/>
      <c r="E87" s="47"/>
      <c r="F87" s="105" t="str">
        <f>IF(LEN(B35)&gt;0,MAX(F$63:$F86)+1,"")</f>
        <v/>
      </c>
      <c r="G87" s="101" t="str">
        <f ca="1">IF(LEN(OFFSET($A$30,5,A87-1,,))&gt;0,"  "&amp;OFFSET($A$30,5,A87-1,,),"")</f>
        <v/>
      </c>
      <c r="H87" s="47"/>
      <c r="I87" s="47"/>
    </row>
    <row r="88" spans="1:9" s="101" customFormat="1" ht="20.100000000000001" hidden="1" customHeight="1">
      <c r="A88" s="47">
        <f t="shared" si="3"/>
        <v>2</v>
      </c>
      <c r="B88" s="105" t="str">
        <f>IF(LEN(B11)&gt;0,MAX(B$63:$B87)+1,"")</f>
        <v/>
      </c>
      <c r="C88" s="101" t="str">
        <f ca="1">IF(LEN(OFFSET($A$5,6,A88-1,,))&gt;0,"  "&amp;OFFSET($A$5,6,A88-1,,),"")</f>
        <v/>
      </c>
      <c r="D88" s="47"/>
      <c r="E88" s="47"/>
      <c r="F88" s="105" t="str">
        <f>IF(LEN(B36)&gt;0,MAX(F$63:$F87)+1,"")</f>
        <v/>
      </c>
      <c r="G88" s="101" t="str">
        <f ca="1">IF(LEN(OFFSET($A$30,6,A88-1,,))&gt;0,"  "&amp;OFFSET($A$30,6,A88-1,,),"")</f>
        <v/>
      </c>
      <c r="H88" s="47"/>
      <c r="I88" s="47"/>
    </row>
    <row r="89" spans="1:9" s="101" customFormat="1" ht="20.100000000000001" hidden="1" customHeight="1">
      <c r="A89" s="47">
        <f t="shared" si="3"/>
        <v>2</v>
      </c>
      <c r="B89" s="105" t="str">
        <f>IF(LEN(B12)&gt;0,MAX(B$63:$B88)+1,"")</f>
        <v/>
      </c>
      <c r="C89" s="101" t="str">
        <f ca="1">IF(LEN(OFFSET($A$5,7,A89-1,,))&gt;0,"  "&amp;OFFSET($A$5,7,A89-1,,),"")</f>
        <v/>
      </c>
      <c r="D89" s="47"/>
      <c r="E89" s="47"/>
      <c r="F89" s="105" t="str">
        <f>IF(LEN(B37)&gt;0,MAX(F$63:$F88)+1,"")</f>
        <v/>
      </c>
      <c r="G89" s="101" t="str">
        <f ca="1">IF(LEN(OFFSET($A$30,7,A89-1,,))&gt;0,"  "&amp;OFFSET($A$30,7,A89-1,,),"")</f>
        <v/>
      </c>
      <c r="H89" s="47"/>
      <c r="I89" s="47"/>
    </row>
    <row r="90" spans="1:9" s="101" customFormat="1" ht="20.100000000000001" hidden="1" customHeight="1">
      <c r="A90" s="47">
        <f t="shared" si="3"/>
        <v>2</v>
      </c>
      <c r="B90" s="105" t="str">
        <f>IF(LEN(B13)&gt;0,MAX(B$63:$B89)+1,"")</f>
        <v/>
      </c>
      <c r="C90" s="101" t="str">
        <f ca="1">IF(LEN(OFFSET($A$5,8,A90-1,,))&gt;0,"  "&amp;OFFSET($A$5,8,A90-1,,),"")</f>
        <v/>
      </c>
      <c r="D90" s="47"/>
      <c r="E90" s="47"/>
      <c r="F90" s="105" t="str">
        <f>IF(LEN(B38)&gt;0,MAX(F$63:$F89)+1,"")</f>
        <v/>
      </c>
      <c r="G90" s="101" t="str">
        <f ca="1">IF(LEN(OFFSET($A$30,8,A90-1,,))&gt;0,"  "&amp;OFFSET($A$30,8,A90-1,,),"")</f>
        <v/>
      </c>
      <c r="H90" s="47"/>
      <c r="I90" s="47"/>
    </row>
    <row r="91" spans="1:9" s="101" customFormat="1" ht="20.100000000000001" hidden="1" customHeight="1">
      <c r="A91" s="47">
        <f t="shared" si="3"/>
        <v>2</v>
      </c>
      <c r="B91" s="105" t="str">
        <f>IF(LEN(B14)&gt;0,MAX(B$63:$B90)+1,"")</f>
        <v/>
      </c>
      <c r="C91" s="101" t="str">
        <f ca="1">IF(LEN(OFFSET($A$5,9,A91-1,,))&gt;0,"  "&amp;OFFSET($A$5,9,A91-1,,),"")</f>
        <v/>
      </c>
      <c r="D91" s="47"/>
      <c r="E91" s="47"/>
      <c r="F91" s="105" t="str">
        <f>IF(LEN(B39)&gt;0,MAX(F$63:$F90)+1,"")</f>
        <v/>
      </c>
      <c r="G91" s="101" t="str">
        <f ca="1">IF(LEN(OFFSET($A$30,9,A91-1,,))&gt;0,"  "&amp;OFFSET($A$30,9,A91-1,,),"")</f>
        <v/>
      </c>
      <c r="H91" s="47"/>
      <c r="I91" s="47"/>
    </row>
    <row r="92" spans="1:9" s="101" customFormat="1" ht="20.100000000000001" hidden="1" customHeight="1">
      <c r="A92" s="47">
        <f t="shared" si="3"/>
        <v>2</v>
      </c>
      <c r="B92" s="105" t="str">
        <f>IF(LEN(B15)&gt;0,MAX(B$63:$B91)+1,"")</f>
        <v/>
      </c>
      <c r="C92" s="101" t="str">
        <f ca="1">IF(LEN(OFFSET($A$5,10,A92-1,,))&gt;0,"  "&amp;OFFSET($A$5,10,A92-1,,),"")</f>
        <v/>
      </c>
      <c r="D92" s="47"/>
      <c r="E92" s="47"/>
      <c r="F92" s="105" t="str">
        <f>IF(LEN(B40)&gt;0,MAX(F$63:$F91)+1,"")</f>
        <v/>
      </c>
      <c r="G92" s="101" t="str">
        <f ca="1">IF(LEN(OFFSET($A$30,10,A92-1,,))&gt;0,"  "&amp;OFFSET($A$30,10,A92-1,,),"")</f>
        <v/>
      </c>
      <c r="H92" s="47"/>
      <c r="I92" s="47"/>
    </row>
    <row r="93" spans="1:9" s="101" customFormat="1" ht="20.100000000000001" hidden="1" customHeight="1">
      <c r="A93" s="47">
        <f t="shared" si="3"/>
        <v>2</v>
      </c>
      <c r="B93" s="105" t="str">
        <f>IF(LEN(B16)&gt;0,MAX(B$63:$B92)+1,"")</f>
        <v/>
      </c>
      <c r="C93" s="101" t="str">
        <f ca="1">IF(LEN(OFFSET($A$5,11,A93-1,,))&gt;0,"  "&amp;OFFSET($A$5,11,A93-1,,),"")</f>
        <v/>
      </c>
      <c r="D93" s="47"/>
      <c r="E93" s="47"/>
      <c r="F93" s="105" t="str">
        <f>IF(LEN(B41)&gt;0,MAX(F$63:$F92)+1,"")</f>
        <v/>
      </c>
      <c r="G93" s="101" t="str">
        <f ca="1">IF(LEN(OFFSET($A$30,11,A93-1,,))&gt;0,"  "&amp;OFFSET($A$30,11,A93-1,,),"")</f>
        <v/>
      </c>
      <c r="H93" s="47"/>
      <c r="I93" s="47"/>
    </row>
    <row r="94" spans="1:9" s="101" customFormat="1" ht="20.100000000000001" hidden="1" customHeight="1">
      <c r="A94" s="47">
        <f t="shared" si="3"/>
        <v>2</v>
      </c>
      <c r="B94" s="105" t="str">
        <f>IF(LEN(B17)&gt;0,MAX(B$63:$B93)+1,"")</f>
        <v/>
      </c>
      <c r="C94" s="101" t="str">
        <f ca="1">IF(LEN(OFFSET($A$5,12,A94-1,,))&gt;0,"  "&amp;OFFSET($A$5,12,A94-1,,),"")</f>
        <v/>
      </c>
      <c r="D94" s="47"/>
      <c r="E94" s="47"/>
      <c r="F94" s="105" t="str">
        <f>IF(LEN(B42)&gt;0,MAX(F$63:$F93)+1,"")</f>
        <v/>
      </c>
      <c r="G94" s="101" t="str">
        <f ca="1">IF(LEN(OFFSET($A$30,12,A94-1,,))&gt;0,"  "&amp;OFFSET($A$30,12,A94-1,,),"")</f>
        <v/>
      </c>
      <c r="H94" s="47"/>
      <c r="I94" s="47"/>
    </row>
    <row r="95" spans="1:9" s="101" customFormat="1" ht="20.100000000000001" hidden="1" customHeight="1">
      <c r="A95" s="47">
        <f t="shared" si="3"/>
        <v>2</v>
      </c>
      <c r="B95" s="105" t="str">
        <f>IF(LEN(B18)&gt;0,MAX(B$63:$B94)+1,"")</f>
        <v/>
      </c>
      <c r="C95" s="101" t="str">
        <f ca="1">IF(LEN(OFFSET($A$5,13,A95-1,,))&gt;0,"  "&amp;OFFSET($A$5,13,A95-1,,),"")</f>
        <v/>
      </c>
      <c r="D95" s="47"/>
      <c r="E95" s="47"/>
      <c r="F95" s="105" t="str">
        <f>IF(LEN(B43)&gt;0,MAX(F$63:$F94)+1,"")</f>
        <v/>
      </c>
      <c r="G95" s="101" t="str">
        <f ca="1">IF(LEN(OFFSET($A$30,13,A95-1,,))&gt;0,"  "&amp;OFFSET($A$30,13,A95-1,,),"")</f>
        <v/>
      </c>
      <c r="H95" s="47"/>
      <c r="I95" s="47"/>
    </row>
    <row r="96" spans="1:9" s="101" customFormat="1" ht="20.100000000000001" hidden="1" customHeight="1">
      <c r="A96" s="47">
        <f t="shared" si="3"/>
        <v>2</v>
      </c>
      <c r="B96" s="105" t="str">
        <f>IF(LEN(B19)&gt;0,MAX(B$63:$B95)+1,"")</f>
        <v/>
      </c>
      <c r="C96" s="101" t="str">
        <f ca="1">IF(LEN(OFFSET($A$5,14,A96-1,,))&gt;0,"  "&amp;OFFSET($A$5,14,A96-1,,),"")</f>
        <v/>
      </c>
      <c r="D96" s="47"/>
      <c r="E96" s="47"/>
      <c r="F96" s="105" t="str">
        <f>IF(LEN(B44)&gt;0,MAX(F$63:$F95)+1,"")</f>
        <v/>
      </c>
      <c r="G96" s="101" t="str">
        <f ca="1">IF(LEN(OFFSET($A$30,14,A96-1,,))&gt;0,"  "&amp;OFFSET($A$30,14,A96-1,,),"")</f>
        <v/>
      </c>
      <c r="H96" s="47"/>
      <c r="I96" s="47"/>
    </row>
    <row r="97" spans="1:17" s="101" customFormat="1" ht="20.100000000000001" hidden="1" customHeight="1">
      <c r="A97" s="47">
        <f t="shared" si="3"/>
        <v>2</v>
      </c>
      <c r="B97" s="105" t="str">
        <f>IF(LEN(B20)&gt;0,MAX(B$63:$B96)+1,"")</f>
        <v/>
      </c>
      <c r="C97" s="101" t="str">
        <f ca="1">IF(LEN(OFFSET($A$5,15,A97-1,,))&gt;0,"  "&amp;OFFSET($A$5,15,A97-1,,),"")</f>
        <v/>
      </c>
      <c r="D97" s="47"/>
      <c r="E97" s="47"/>
      <c r="F97" s="105" t="str">
        <f>IF(LEN(B45)&gt;0,MAX(F$63:$F96)+1,"")</f>
        <v/>
      </c>
      <c r="G97" s="101" t="str">
        <f ca="1">IF(LEN(OFFSET($A$30,15,A97-1,,))&gt;0,"  "&amp;OFFSET($A$30,15,A97-1,,),"")</f>
        <v/>
      </c>
      <c r="H97" s="47"/>
      <c r="I97" s="47"/>
    </row>
    <row r="98" spans="1:17" s="101" customFormat="1" ht="20.100000000000001" hidden="1" customHeight="1">
      <c r="A98" s="47">
        <f t="shared" si="3"/>
        <v>2</v>
      </c>
      <c r="B98" s="105" t="str">
        <f>IF(LEN(B21)&gt;0,MAX(B$63:$B97)+1,"")</f>
        <v/>
      </c>
      <c r="C98" s="101" t="str">
        <f ca="1">IF(LEN(OFFSET($A$5,16,A98-1,,))&gt;0,"  "&amp;OFFSET($A$5,16,A98-1,,),"")</f>
        <v/>
      </c>
      <c r="D98" s="47"/>
      <c r="E98" s="47"/>
      <c r="F98" s="105" t="str">
        <f>IF(LEN(B46)&gt;0,MAX(F$63:$F97)+1,"")</f>
        <v/>
      </c>
      <c r="G98" s="101" t="str">
        <f ca="1">IF(LEN(OFFSET($A$30,16,A98-1,,))&gt;0,"  "&amp;OFFSET($A$30,16,A98-1,,),"")</f>
        <v/>
      </c>
      <c r="H98" s="47"/>
      <c r="I98" s="47"/>
    </row>
    <row r="99" spans="1:17" ht="20.100000000000001" hidden="1" customHeight="1">
      <c r="A99" s="47">
        <f t="shared" si="3"/>
        <v>2</v>
      </c>
      <c r="B99" s="105" t="str">
        <f>IF(LEN(B22)&gt;0,MAX(B$63:$B98)+1,"")</f>
        <v/>
      </c>
      <c r="C99" s="101" t="str">
        <f ca="1">IF(LEN(OFFSET($A$5,17,A99-1,,))&gt;0,"  "&amp;OFFSET($A$5,17,A99-1,,),"")</f>
        <v/>
      </c>
      <c r="D99" s="47"/>
      <c r="E99" s="100"/>
      <c r="F99" s="105" t="str">
        <f>IF(LEN(B47)&gt;0,MAX(F$63:$F98)+1,"")</f>
        <v/>
      </c>
      <c r="G99" s="101" t="str">
        <f ca="1">IF(LEN(OFFSET($A$30,17,A99-1,,))&gt;0,"  "&amp;OFFSET($A$30,17,A99-1,,),"")</f>
        <v/>
      </c>
      <c r="H99" s="47"/>
      <c r="I99" s="100"/>
      <c r="J99" s="95"/>
      <c r="M99" s="97"/>
      <c r="N99" s="97"/>
      <c r="O99" s="97"/>
      <c r="P99" s="97"/>
      <c r="Q99" s="97"/>
    </row>
    <row r="100" spans="1:17" ht="20.100000000000001" hidden="1" customHeight="1">
      <c r="A100" s="47">
        <f t="shared" si="3"/>
        <v>2</v>
      </c>
      <c r="B100" s="105" t="str">
        <f>IF(LEN(B23)&gt;0,MAX(B$63:$B99)+1,"")</f>
        <v/>
      </c>
      <c r="C100" s="101" t="str">
        <f ca="1">IF(LEN(OFFSET($A$5,18,A100-1,,))&gt;0,"  "&amp;OFFSET($A$5,18,A100-1,,),"")</f>
        <v/>
      </c>
      <c r="D100" s="47"/>
      <c r="E100" s="100"/>
      <c r="F100" s="105" t="str">
        <f>IF(LEN(B48)&gt;0,MAX(F$63:$F99)+1,"")</f>
        <v/>
      </c>
      <c r="G100" s="101" t="str">
        <f ca="1">IF(LEN(OFFSET($A$30,18,A100-1,,))&gt;0,"  "&amp;OFFSET($A$30,18,A100-1,,),"")</f>
        <v/>
      </c>
      <c r="H100" s="47"/>
      <c r="I100" s="100"/>
      <c r="J100" s="95"/>
      <c r="M100" s="97"/>
      <c r="N100" s="97"/>
      <c r="O100" s="97"/>
      <c r="P100" s="97"/>
      <c r="Q100" s="97"/>
    </row>
    <row r="101" spans="1:17" ht="20.100000000000001" hidden="1" customHeight="1">
      <c r="A101" s="47">
        <f t="shared" si="3"/>
        <v>2</v>
      </c>
      <c r="B101" s="105" t="str">
        <f>IF(LEN(B24)&gt;0,MAX(B$63:$B100)+1,"")</f>
        <v/>
      </c>
      <c r="C101" s="101" t="str">
        <f ca="1">IF(LEN(OFFSET($A$5,19,A101-1,,))&gt;0,"  "&amp;OFFSET($A$5,19,A101-1,,),"")</f>
        <v/>
      </c>
      <c r="D101" s="47"/>
      <c r="E101" s="100"/>
      <c r="F101" s="105" t="str">
        <f>IF(LEN(B49)&gt;0,MAX(F$63:$F100)+1,"")</f>
        <v/>
      </c>
      <c r="G101" s="101" t="str">
        <f ca="1">IF(LEN(OFFSET($A$30,19,A101-1,,))&gt;0,"  "&amp;OFFSET($A$30,19,A101-1,,),"")</f>
        <v/>
      </c>
      <c r="H101" s="47"/>
      <c r="I101" s="100"/>
      <c r="J101" s="95"/>
      <c r="M101" s="97"/>
      <c r="N101" s="97"/>
      <c r="O101" s="97"/>
      <c r="P101" s="97"/>
      <c r="Q101" s="97"/>
    </row>
    <row r="102" spans="1:17" ht="20.100000000000001" hidden="1" customHeight="1">
      <c r="A102" s="47">
        <f t="shared" si="3"/>
        <v>2</v>
      </c>
      <c r="B102" s="105" t="str">
        <f>IF(LEN(B25)&gt;0,MAX(B$63:$B101)+1,"")</f>
        <v/>
      </c>
      <c r="C102" s="101" t="str">
        <f ca="1">IF(LEN(OFFSET($A$5,20,A102-1,,))&gt;0,"  "&amp;OFFSET($A$5,20,A102-1,,),"")</f>
        <v/>
      </c>
      <c r="D102" s="47"/>
      <c r="E102" s="100"/>
      <c r="F102" s="105" t="str">
        <f>IF(LEN(B50)&gt;0,MAX(F$63:$F101)+1,"")</f>
        <v/>
      </c>
      <c r="G102" s="101" t="str">
        <f ca="1">IF(LEN(OFFSET($A$30,20,A102-1,,))&gt;0,"  "&amp;OFFSET($A$30,20,A102-1,,),"")</f>
        <v/>
      </c>
      <c r="H102" s="47"/>
      <c r="I102" s="100"/>
      <c r="J102" s="95"/>
      <c r="M102" s="97"/>
      <c r="N102" s="97"/>
      <c r="O102" s="97"/>
      <c r="P102" s="97"/>
      <c r="Q102" s="97"/>
    </row>
    <row r="103" spans="1:17" ht="20.100000000000001" hidden="1" customHeight="1">
      <c r="A103" s="47">
        <f t="shared" si="3"/>
        <v>3</v>
      </c>
      <c r="B103" s="105">
        <f ca="1">IF(LEN(C6)&gt;0,D103+1,0)</f>
        <v>12</v>
      </c>
      <c r="C103" s="101" t="str">
        <f ca="1">IF(LEN(OFFSET($A$5,1,A103-1,,))&gt;0,"  "&amp;OFFSET($A$5,1,A103-1,,),"")</f>
        <v xml:space="preserve">  주일헌금</v>
      </c>
      <c r="D103" s="47">
        <f ca="1">IF(COUNTA(OFFSET($A$6,,A103-1,20,1))&gt;0,MAX(B83:B102)+1)</f>
        <v>11</v>
      </c>
      <c r="E103" s="103" t="str">
        <f ca="1">IF(COUNTA(OFFSET($A$6,,A103-1,20,1))&gt;0,OFFSET($A$5,,A103-1,,),"")</f>
        <v>헌금/회비</v>
      </c>
      <c r="F103" s="105">
        <f ca="1">IF(LEN(C31)&gt;0,H103+1,0)</f>
        <v>16</v>
      </c>
      <c r="G103" s="101" t="str">
        <f ca="1">IF(LEN(OFFSET($A$30,1,A103-1,,))&gt;0,"  "&amp;OFFSET($A$30,1,A103-1,,),"")</f>
        <v xml:space="preserve">  공과교재</v>
      </c>
      <c r="H103" s="100">
        <f ca="1">IF(COUNTA(OFFSET($A$31,,A103-1,20,1))&gt;0,MAX(F83:F102)+1)</f>
        <v>15</v>
      </c>
      <c r="I103" s="103" t="str">
        <f ca="1">IF(COUNTA(OFFSET($A$31,,A103-1,20,1))&gt;0,OFFSET($A$30,,A103-1,,),"")</f>
        <v>교재_교육시설환경비</v>
      </c>
      <c r="J103" s="95"/>
      <c r="M103" s="97"/>
      <c r="N103" s="97"/>
      <c r="O103" s="97"/>
      <c r="P103" s="97"/>
      <c r="Q103" s="97"/>
    </row>
    <row r="104" spans="1:17" ht="20.100000000000001" hidden="1" customHeight="1">
      <c r="A104" s="47">
        <f t="shared" si="3"/>
        <v>3</v>
      </c>
      <c r="B104" s="105">
        <f ca="1">IF(LEN(C7)&gt;0,MAX(B$63:$B103)+1,"")</f>
        <v>13</v>
      </c>
      <c r="C104" s="101" t="str">
        <f ca="1">IF(LEN(OFFSET($A$5,2,A104-1,,))&gt;0,"  "&amp;OFFSET($A$5,2,A104-1,,),"")</f>
        <v xml:space="preserve">  감사헌금</v>
      </c>
      <c r="D104" s="47"/>
      <c r="E104" s="100"/>
      <c r="F104" s="105">
        <f ca="1">IF(LEN(C32)&gt;0,MAX(F$63:$F103)+1,"")</f>
        <v>17</v>
      </c>
      <c r="G104" s="101" t="str">
        <f ca="1">IF(LEN(OFFSET($A$30,2,A104-1,,))&gt;0,"  "&amp;OFFSET($A$30,2,A104-1,,),"")</f>
        <v xml:space="preserve">  교육기자재</v>
      </c>
      <c r="H104" s="47"/>
      <c r="I104" s="100"/>
      <c r="J104" s="95"/>
      <c r="M104" s="97"/>
      <c r="N104" s="97"/>
      <c r="O104" s="97"/>
      <c r="P104" s="97"/>
      <c r="Q104" s="97"/>
    </row>
    <row r="105" spans="1:17" ht="20.100000000000001" hidden="1" customHeight="1">
      <c r="A105" s="47">
        <f t="shared" si="3"/>
        <v>3</v>
      </c>
      <c r="B105" s="105">
        <f ca="1">IF(LEN(C8)&gt;0,MAX(B$63:$B104)+1,"")</f>
        <v>14</v>
      </c>
      <c r="C105" s="101" t="str">
        <f ca="1">IF(LEN(OFFSET($A$5,3,A105-1,,))&gt;0,"  "&amp;OFFSET($A$5,3,A105-1,,),"")</f>
        <v xml:space="preserve">  십일조헌금</v>
      </c>
      <c r="D105" s="47"/>
      <c r="E105" s="100"/>
      <c r="F105" s="105">
        <f ca="1">IF(LEN(C33)&gt;0,MAX(F$63:$F104)+1,"")</f>
        <v>18</v>
      </c>
      <c r="G105" s="101" t="str">
        <f ca="1">IF(LEN(OFFSET($A$30,3,A105-1,,))&gt;0,"  "&amp;OFFSET($A$30,3,A105-1,,),"")</f>
        <v xml:space="preserve">  문구류</v>
      </c>
      <c r="H105" s="47"/>
      <c r="I105" s="100"/>
      <c r="J105" s="95"/>
      <c r="M105" s="97"/>
      <c r="N105" s="97"/>
      <c r="O105" s="97"/>
      <c r="P105" s="97"/>
      <c r="Q105" s="97"/>
    </row>
    <row r="106" spans="1:17" ht="20.100000000000001" hidden="1" customHeight="1">
      <c r="A106" s="47">
        <f t="shared" si="3"/>
        <v>3</v>
      </c>
      <c r="B106" s="105">
        <f ca="1">IF(LEN(C9)&gt;0,MAX(B$63:$B105)+1,"")</f>
        <v>15</v>
      </c>
      <c r="C106" s="101" t="str">
        <f ca="1">IF(LEN(OFFSET($A$5,4,A106-1,,))&gt;0,"  "&amp;OFFSET($A$5,4,A106-1,,),"")</f>
        <v xml:space="preserve">  절기헌금</v>
      </c>
      <c r="D106" s="47"/>
      <c r="E106" s="100"/>
      <c r="F106" s="105">
        <f ca="1">IF(LEN(C34)&gt;0,MAX(F$63:$F105)+1,"")</f>
        <v>19</v>
      </c>
      <c r="G106" s="101" t="str">
        <f ca="1">IF(LEN(OFFSET($A$30,4,A106-1,,))&gt;0,"  "&amp;OFFSET($A$30,4,A106-1,,),"")</f>
        <v xml:space="preserve">  환경정리</v>
      </c>
      <c r="H106" s="47"/>
      <c r="I106" s="100"/>
      <c r="J106" s="95"/>
      <c r="M106" s="97"/>
      <c r="N106" s="97"/>
      <c r="O106" s="97"/>
      <c r="P106" s="97"/>
      <c r="Q106" s="97"/>
    </row>
    <row r="107" spans="1:17" ht="20.100000000000001" hidden="1" customHeight="1">
      <c r="A107" s="47">
        <f t="shared" si="3"/>
        <v>3</v>
      </c>
      <c r="B107" s="105" t="str">
        <f>IF(LEN(C10)&gt;0,MAX(B$63:$B106)+1,"")</f>
        <v/>
      </c>
      <c r="C107" s="101" t="str">
        <f ca="1">IF(LEN(OFFSET($A$5,5,A107-1,,))&gt;0,"  "&amp;OFFSET($A$5,5,A107-1,,),"")</f>
        <v/>
      </c>
      <c r="D107" s="47"/>
      <c r="E107" s="100"/>
      <c r="F107" s="105" t="str">
        <f>IF(LEN(C35)&gt;0,MAX(F$63:$F106)+1,"")</f>
        <v/>
      </c>
      <c r="G107" s="101" t="str">
        <f ca="1">IF(LEN(OFFSET($A$30,5,A107-1,,))&gt;0,"  "&amp;OFFSET($A$30,5,A107-1,,),"")</f>
        <v/>
      </c>
      <c r="H107" s="47"/>
      <c r="I107" s="100"/>
      <c r="J107" s="95"/>
      <c r="M107" s="97"/>
      <c r="N107" s="97"/>
      <c r="O107" s="97"/>
      <c r="P107" s="97"/>
      <c r="Q107" s="97"/>
    </row>
    <row r="108" spans="1:17" ht="20.100000000000001" hidden="1" customHeight="1">
      <c r="A108" s="47">
        <f t="shared" si="3"/>
        <v>3</v>
      </c>
      <c r="B108" s="105" t="str">
        <f>IF(LEN(C11)&gt;0,MAX(B$63:$B107)+1,"")</f>
        <v/>
      </c>
      <c r="C108" s="101" t="str">
        <f ca="1">IF(LEN(OFFSET($A$5,6,A108-1,,))&gt;0,"  "&amp;OFFSET($A$5,6,A108-1,,),"")</f>
        <v/>
      </c>
      <c r="D108" s="47"/>
      <c r="E108" s="100"/>
      <c r="F108" s="105" t="str">
        <f>IF(LEN(C36)&gt;0,MAX(F$63:$F107)+1,"")</f>
        <v/>
      </c>
      <c r="G108" s="101" t="str">
        <f ca="1">IF(LEN(OFFSET($A$30,6,A108-1,,))&gt;0,"  "&amp;OFFSET($A$30,6,A108-1,,),"")</f>
        <v/>
      </c>
      <c r="H108" s="47"/>
      <c r="I108" s="100"/>
      <c r="J108" s="95"/>
      <c r="M108" s="97"/>
      <c r="N108" s="97"/>
      <c r="O108" s="97"/>
      <c r="P108" s="97"/>
      <c r="Q108" s="97"/>
    </row>
    <row r="109" spans="1:17" ht="20.100000000000001" hidden="1" customHeight="1">
      <c r="A109" s="47">
        <f t="shared" si="3"/>
        <v>3</v>
      </c>
      <c r="B109" s="105" t="str">
        <f>IF(LEN(C12)&gt;0,MAX(B$63:$B108)+1,"")</f>
        <v/>
      </c>
      <c r="C109" s="101" t="str">
        <f ca="1">IF(LEN(OFFSET($A$5,7,A109-1,,))&gt;0,"  "&amp;OFFSET($A$5,7,A109-1,,),"")</f>
        <v/>
      </c>
      <c r="D109" s="47"/>
      <c r="E109" s="100"/>
      <c r="F109" s="105" t="str">
        <f>IF(LEN(C37)&gt;0,MAX(F$63:$F108)+1,"")</f>
        <v/>
      </c>
      <c r="G109" s="101" t="str">
        <f ca="1">IF(LEN(OFFSET($A$30,7,A109-1,,))&gt;0,"  "&amp;OFFSET($A$30,7,A109-1,,),"")</f>
        <v/>
      </c>
      <c r="H109" s="47"/>
      <c r="I109" s="100"/>
      <c r="J109" s="95"/>
      <c r="M109" s="97"/>
      <c r="N109" s="97"/>
      <c r="O109" s="97"/>
      <c r="P109" s="97"/>
      <c r="Q109" s="97"/>
    </row>
    <row r="110" spans="1:17" ht="20.100000000000001" hidden="1" customHeight="1">
      <c r="A110" s="47">
        <f t="shared" si="3"/>
        <v>3</v>
      </c>
      <c r="B110" s="105" t="str">
        <f>IF(LEN(C13)&gt;0,MAX(B$63:$B109)+1,"")</f>
        <v/>
      </c>
      <c r="C110" s="101" t="str">
        <f ca="1">IF(LEN(OFFSET($A$5,8,A110-1,,))&gt;0,"  "&amp;OFFSET($A$5,8,A110-1,,),"")</f>
        <v/>
      </c>
      <c r="D110" s="47"/>
      <c r="E110" s="100"/>
      <c r="F110" s="105" t="str">
        <f>IF(LEN(C38)&gt;0,MAX(F$63:$F109)+1,"")</f>
        <v/>
      </c>
      <c r="G110" s="101" t="str">
        <f ca="1">IF(LEN(OFFSET($A$30,8,A110-1,,))&gt;0,"  "&amp;OFFSET($A$30,8,A110-1,,),"")</f>
        <v/>
      </c>
      <c r="H110" s="47"/>
      <c r="I110" s="100"/>
      <c r="J110" s="95"/>
      <c r="M110" s="97"/>
      <c r="N110" s="97"/>
      <c r="O110" s="97"/>
      <c r="P110" s="97"/>
      <c r="Q110" s="97"/>
    </row>
    <row r="111" spans="1:17" ht="20.100000000000001" hidden="1" customHeight="1">
      <c r="A111" s="47">
        <f t="shared" si="3"/>
        <v>3</v>
      </c>
      <c r="B111" s="105" t="str">
        <f>IF(LEN(C14)&gt;0,MAX(B$63:$B110)+1,"")</f>
        <v/>
      </c>
      <c r="C111" s="101" t="str">
        <f ca="1">IF(LEN(OFFSET($A$5,9,A111-1,,))&gt;0,"  "&amp;OFFSET($A$5,9,A111-1,,),"")</f>
        <v/>
      </c>
      <c r="D111" s="47"/>
      <c r="E111" s="100"/>
      <c r="F111" s="105" t="str">
        <f>IF(LEN(C39)&gt;0,MAX(F$63:$F110)+1,"")</f>
        <v/>
      </c>
      <c r="G111" s="101" t="str">
        <f ca="1">IF(LEN(OFFSET($A$30,9,A111-1,,))&gt;0,"  "&amp;OFFSET($A$30,9,A111-1,,),"")</f>
        <v/>
      </c>
      <c r="H111" s="47"/>
      <c r="I111" s="100"/>
      <c r="J111" s="95"/>
      <c r="M111" s="97"/>
      <c r="N111" s="97"/>
      <c r="O111" s="97"/>
      <c r="P111" s="97"/>
      <c r="Q111" s="97"/>
    </row>
    <row r="112" spans="1:17" ht="20.100000000000001" hidden="1" customHeight="1">
      <c r="A112" s="47">
        <f t="shared" si="3"/>
        <v>3</v>
      </c>
      <c r="B112" s="105" t="str">
        <f>IF(LEN(C15)&gt;0,MAX(B$63:$B111)+1,"")</f>
        <v/>
      </c>
      <c r="C112" s="101" t="str">
        <f ca="1">IF(LEN(OFFSET($A$5,10,A112-1,,))&gt;0,"  "&amp;OFFSET($A$5,10,A112-1,,),"")</f>
        <v/>
      </c>
      <c r="D112" s="47"/>
      <c r="E112" s="100"/>
      <c r="F112" s="105" t="str">
        <f>IF(LEN(C40)&gt;0,MAX(F$63:$F111)+1,"")</f>
        <v/>
      </c>
      <c r="G112" s="101" t="str">
        <f ca="1">IF(LEN(OFFSET($A$30,10,A112-1,,))&gt;0,"  "&amp;OFFSET($A$30,10,A112-1,,),"")</f>
        <v/>
      </c>
      <c r="H112" s="47"/>
      <c r="I112" s="100"/>
      <c r="J112" s="95"/>
      <c r="M112" s="97"/>
      <c r="N112" s="97"/>
      <c r="O112" s="97"/>
      <c r="P112" s="97"/>
      <c r="Q112" s="97"/>
    </row>
    <row r="113" spans="1:17" ht="20.100000000000001" hidden="1" customHeight="1">
      <c r="A113" s="47">
        <f t="shared" si="3"/>
        <v>3</v>
      </c>
      <c r="B113" s="105" t="str">
        <f>IF(LEN(C16)&gt;0,MAX(B$63:$B112)+1,"")</f>
        <v/>
      </c>
      <c r="C113" s="101" t="str">
        <f ca="1">IF(LEN(OFFSET($A$5,11,A113-1,,))&gt;0,"  "&amp;OFFSET($A$5,11,A113-1,,),"")</f>
        <v/>
      </c>
      <c r="D113" s="47"/>
      <c r="E113" s="100"/>
      <c r="F113" s="105" t="str">
        <f>IF(LEN(C41)&gt;0,MAX(F$63:$F112)+1,"")</f>
        <v/>
      </c>
      <c r="G113" s="101" t="str">
        <f ca="1">IF(LEN(OFFSET($A$30,11,A113-1,,))&gt;0,"  "&amp;OFFSET($A$30,11,A113-1,,),"")</f>
        <v/>
      </c>
      <c r="H113" s="47"/>
      <c r="I113" s="100"/>
      <c r="J113" s="95"/>
      <c r="M113" s="97"/>
      <c r="N113" s="97"/>
      <c r="O113" s="97"/>
      <c r="P113" s="97"/>
      <c r="Q113" s="97"/>
    </row>
    <row r="114" spans="1:17" ht="20.100000000000001" hidden="1" customHeight="1">
      <c r="A114" s="47">
        <f t="shared" si="3"/>
        <v>3</v>
      </c>
      <c r="B114" s="105" t="str">
        <f>IF(LEN(C17)&gt;0,MAX(B$63:$B113)+1,"")</f>
        <v/>
      </c>
      <c r="C114" s="101" t="str">
        <f ca="1">IF(LEN(OFFSET($A$5,12,A114-1,,))&gt;0,"  "&amp;OFFSET($A$5,12,A114-1,,),"")</f>
        <v/>
      </c>
      <c r="D114" s="47"/>
      <c r="E114" s="100"/>
      <c r="F114" s="105" t="str">
        <f>IF(LEN(C42)&gt;0,MAX(F$63:$F113)+1,"")</f>
        <v/>
      </c>
      <c r="G114" s="101" t="str">
        <f ca="1">IF(LEN(OFFSET($A$30,12,A114-1,,))&gt;0,"  "&amp;OFFSET($A$30,12,A114-1,,),"")</f>
        <v/>
      </c>
      <c r="H114" s="47"/>
      <c r="I114" s="100"/>
      <c r="J114" s="95"/>
      <c r="M114" s="97"/>
      <c r="N114" s="97"/>
      <c r="O114" s="97"/>
      <c r="P114" s="97"/>
      <c r="Q114" s="97"/>
    </row>
    <row r="115" spans="1:17" ht="20.100000000000001" hidden="1" customHeight="1">
      <c r="A115" s="47">
        <f t="shared" si="3"/>
        <v>3</v>
      </c>
      <c r="B115" s="105" t="str">
        <f>IF(LEN(C18)&gt;0,MAX(B$63:$B114)+1,"")</f>
        <v/>
      </c>
      <c r="C115" s="101" t="str">
        <f ca="1">IF(LEN(OFFSET($A$5,13,A115-1,,))&gt;0,"  "&amp;OFFSET($A$5,13,A115-1,,),"")</f>
        <v/>
      </c>
      <c r="D115" s="47"/>
      <c r="E115" s="100"/>
      <c r="F115" s="105" t="str">
        <f>IF(LEN(C43)&gt;0,MAX(F$63:$F114)+1,"")</f>
        <v/>
      </c>
      <c r="G115" s="101" t="str">
        <f ca="1">IF(LEN(OFFSET($A$30,13,A115-1,,))&gt;0,"  "&amp;OFFSET($A$30,13,A115-1,,),"")</f>
        <v/>
      </c>
      <c r="H115" s="47"/>
      <c r="I115" s="100"/>
      <c r="J115" s="95"/>
      <c r="M115" s="97"/>
      <c r="N115" s="97"/>
      <c r="O115" s="97"/>
      <c r="P115" s="97"/>
      <c r="Q115" s="97"/>
    </row>
    <row r="116" spans="1:17" ht="20.100000000000001" hidden="1" customHeight="1">
      <c r="A116" s="47">
        <f t="shared" si="3"/>
        <v>3</v>
      </c>
      <c r="B116" s="105" t="str">
        <f>IF(LEN(C19)&gt;0,MAX(B$63:$B115)+1,"")</f>
        <v/>
      </c>
      <c r="C116" s="101" t="str">
        <f ca="1">IF(LEN(OFFSET($A$5,14,A116-1,,))&gt;0,"  "&amp;OFFSET($A$5,14,A116-1,,),"")</f>
        <v/>
      </c>
      <c r="D116" s="47"/>
      <c r="E116" s="100"/>
      <c r="F116" s="105" t="str">
        <f>IF(LEN(C44)&gt;0,MAX(F$63:$F115)+1,"")</f>
        <v/>
      </c>
      <c r="G116" s="101" t="str">
        <f ca="1">IF(LEN(OFFSET($A$30,14,A116-1,,))&gt;0,"  "&amp;OFFSET($A$30,14,A116-1,,),"")</f>
        <v/>
      </c>
      <c r="H116" s="47"/>
      <c r="I116" s="100"/>
      <c r="J116" s="95"/>
      <c r="M116" s="97"/>
      <c r="N116" s="97"/>
      <c r="O116" s="97"/>
      <c r="P116" s="97"/>
      <c r="Q116" s="97"/>
    </row>
    <row r="117" spans="1:17" ht="20.100000000000001" hidden="1" customHeight="1">
      <c r="A117" s="47">
        <f t="shared" si="3"/>
        <v>3</v>
      </c>
      <c r="B117" s="105" t="str">
        <f>IF(LEN(C20)&gt;0,MAX(B$63:$B116)+1,"")</f>
        <v/>
      </c>
      <c r="C117" s="101" t="str">
        <f ca="1">IF(LEN(OFFSET($A$5,15,A117-1,,))&gt;0,"  "&amp;OFFSET($A$5,15,A117-1,,),"")</f>
        <v/>
      </c>
      <c r="D117" s="47"/>
      <c r="E117" s="100"/>
      <c r="F117" s="105" t="str">
        <f>IF(LEN(C45)&gt;0,MAX(F$63:$F116)+1,"")</f>
        <v/>
      </c>
      <c r="G117" s="101" t="str">
        <f ca="1">IF(LEN(OFFSET($A$30,15,A117-1,,))&gt;0,"  "&amp;OFFSET($A$30,15,A117-1,,),"")</f>
        <v/>
      </c>
      <c r="H117" s="47"/>
      <c r="I117" s="100"/>
      <c r="J117" s="95"/>
      <c r="M117" s="97"/>
      <c r="N117" s="97"/>
      <c r="O117" s="97"/>
      <c r="P117" s="97"/>
      <c r="Q117" s="97"/>
    </row>
    <row r="118" spans="1:17" ht="20.100000000000001" hidden="1" customHeight="1">
      <c r="A118" s="47">
        <f t="shared" si="3"/>
        <v>3</v>
      </c>
      <c r="B118" s="105" t="str">
        <f>IF(LEN(C21)&gt;0,MAX(B$63:$B117)+1,"")</f>
        <v/>
      </c>
      <c r="C118" s="101" t="str">
        <f ca="1">IF(LEN(OFFSET($A$5,16,A118-1,,))&gt;0,"  "&amp;OFFSET($A$5,16,A118-1,,),"")</f>
        <v/>
      </c>
      <c r="D118" s="47"/>
      <c r="E118" s="100"/>
      <c r="F118" s="105" t="str">
        <f>IF(LEN(C46)&gt;0,MAX(F$63:$F117)+1,"")</f>
        <v/>
      </c>
      <c r="G118" s="101" t="str">
        <f ca="1">IF(LEN(OFFSET($A$30,16,A118-1,,))&gt;0,"  "&amp;OFFSET($A$30,16,A118-1,,),"")</f>
        <v/>
      </c>
      <c r="H118" s="47"/>
      <c r="I118" s="100"/>
      <c r="J118" s="95"/>
      <c r="M118" s="97"/>
      <c r="N118" s="97"/>
      <c r="O118" s="97"/>
      <c r="P118" s="97"/>
      <c r="Q118" s="97"/>
    </row>
    <row r="119" spans="1:17" ht="20.100000000000001" hidden="1" customHeight="1">
      <c r="A119" s="47">
        <f t="shared" si="3"/>
        <v>3</v>
      </c>
      <c r="B119" s="105" t="str">
        <f>IF(LEN(C22)&gt;0,MAX(B$63:$B118)+1,"")</f>
        <v/>
      </c>
      <c r="C119" s="101" t="str">
        <f ca="1">IF(LEN(OFFSET($A$5,17,A119-1,,))&gt;0,"  "&amp;OFFSET($A$5,17,A119-1,,),"")</f>
        <v/>
      </c>
      <c r="D119" s="47"/>
      <c r="E119" s="100"/>
      <c r="F119" s="105" t="str">
        <f>IF(LEN(C47)&gt;0,MAX(F$63:$F118)+1,"")</f>
        <v/>
      </c>
      <c r="G119" s="101" t="str">
        <f ca="1">IF(LEN(OFFSET($A$30,17,A119-1,,))&gt;0,"  "&amp;OFFSET($A$30,17,A119-1,,),"")</f>
        <v/>
      </c>
      <c r="H119" s="47"/>
      <c r="I119" s="100"/>
      <c r="J119" s="95"/>
      <c r="M119" s="97"/>
      <c r="N119" s="97"/>
      <c r="O119" s="97"/>
      <c r="P119" s="97"/>
      <c r="Q119" s="97"/>
    </row>
    <row r="120" spans="1:17" s="96" customFormat="1" ht="20.100000000000001" hidden="1" customHeight="1">
      <c r="A120" s="47">
        <f t="shared" si="3"/>
        <v>3</v>
      </c>
      <c r="B120" s="105" t="str">
        <f>IF(LEN(C23)&gt;0,MAX(B$63:$B119)+1,"")</f>
        <v/>
      </c>
      <c r="C120" s="101" t="str">
        <f ca="1">IF(LEN(OFFSET($A$5,18,A120-1,,))&gt;0,"  "&amp;OFFSET($A$5,18,A120-1,,),"")</f>
        <v/>
      </c>
      <c r="D120" s="47"/>
      <c r="E120" s="100"/>
      <c r="F120" s="105" t="str">
        <f>IF(LEN(C48)&gt;0,MAX(F$63:$F119)+1,"")</f>
        <v/>
      </c>
      <c r="G120" s="101" t="str">
        <f ca="1">IF(LEN(OFFSET($A$30,18,A120-1,,))&gt;0,"  "&amp;OFFSET($A$30,18,A120-1,,),"")</f>
        <v/>
      </c>
      <c r="H120" s="47"/>
      <c r="I120" s="100"/>
      <c r="K120" s="106"/>
      <c r="L120" s="106"/>
      <c r="M120" s="106"/>
      <c r="N120" s="106"/>
      <c r="O120" s="106"/>
      <c r="P120" s="106"/>
      <c r="Q120" s="106"/>
    </row>
    <row r="121" spans="1:17" s="96" customFormat="1" ht="20.100000000000001" hidden="1" customHeight="1">
      <c r="A121" s="47">
        <f t="shared" si="3"/>
        <v>3</v>
      </c>
      <c r="B121" s="105" t="str">
        <f>IF(LEN(C24)&gt;0,MAX(B$63:$B120)+1,"")</f>
        <v/>
      </c>
      <c r="C121" s="101" t="str">
        <f ca="1">IF(LEN(OFFSET($A$5,19,A121-1,,))&gt;0,"  "&amp;OFFSET($A$5,19,A121-1,,),"")</f>
        <v/>
      </c>
      <c r="D121" s="47"/>
      <c r="E121" s="100"/>
      <c r="F121" s="105" t="str">
        <f>IF(LEN(C49)&gt;0,MAX(F$63:$F120)+1,"")</f>
        <v/>
      </c>
      <c r="G121" s="101" t="str">
        <f ca="1">IF(LEN(OFFSET($A$30,19,A121-1,,))&gt;0,"  "&amp;OFFSET($A$30,19,A121-1,,),"")</f>
        <v/>
      </c>
      <c r="H121" s="47"/>
      <c r="I121" s="100"/>
      <c r="K121" s="106"/>
      <c r="L121" s="106"/>
      <c r="M121" s="106"/>
      <c r="N121" s="106"/>
      <c r="O121" s="106"/>
      <c r="P121" s="106"/>
      <c r="Q121" s="106"/>
    </row>
    <row r="122" spans="1:17" s="96" customFormat="1" ht="20.100000000000001" hidden="1" customHeight="1">
      <c r="A122" s="47">
        <f t="shared" si="3"/>
        <v>3</v>
      </c>
      <c r="B122" s="105" t="str">
        <f>IF(LEN(C25)&gt;0,MAX(B$63:$B121)+1,"")</f>
        <v/>
      </c>
      <c r="C122" s="101" t="str">
        <f ca="1">IF(LEN(OFFSET($A$5,20,A122-1,,))&gt;0,"  "&amp;OFFSET($A$5,20,A122-1,,),"")</f>
        <v/>
      </c>
      <c r="D122" s="47"/>
      <c r="E122" s="100"/>
      <c r="F122" s="105" t="str">
        <f>IF(LEN(C50)&gt;0,MAX(F$63:$F121)+1,"")</f>
        <v/>
      </c>
      <c r="G122" s="101" t="str">
        <f ca="1">IF(LEN(OFFSET($A$30,20,A122-1,,))&gt;0,"  "&amp;OFFSET($A$30,20,A122-1,,),"")</f>
        <v/>
      </c>
      <c r="H122" s="47"/>
      <c r="I122" s="100"/>
      <c r="K122" s="106"/>
      <c r="L122" s="106"/>
      <c r="M122" s="106"/>
      <c r="N122" s="106"/>
      <c r="O122" s="106"/>
      <c r="P122" s="106"/>
      <c r="Q122" s="106"/>
    </row>
    <row r="123" spans="1:17" ht="20.100000000000001" hidden="1" customHeight="1">
      <c r="A123" s="47">
        <f t="shared" si="3"/>
        <v>4</v>
      </c>
      <c r="B123" s="105">
        <f ca="1">IF(LEN(D6)&gt;0,D123+1,0)</f>
        <v>17</v>
      </c>
      <c r="C123" s="101" t="str">
        <f ca="1">IF(LEN(OFFSET($A$5,1,A123-1,,))&gt;0,"  "&amp;OFFSET($A$5,1,A123-1,,),"")</f>
        <v xml:space="preserve">  예금이자</v>
      </c>
      <c r="D123" s="47">
        <f ca="1">IF(COUNTA(OFFSET($A$6,,A123-1,20,1))&gt;0,MAX(B103:B122)+1)</f>
        <v>16</v>
      </c>
      <c r="E123" s="103" t="str">
        <f ca="1">IF(COUNTA(OFFSET($A$6,,A123-1,20,1))&gt;0,OFFSET($A$5,,A123-1,,),"")</f>
        <v>기타수입</v>
      </c>
      <c r="F123" s="105">
        <f ca="1">IF(LEN(D31)&gt;0,H123+1,0)</f>
        <v>21</v>
      </c>
      <c r="G123" s="101" t="str">
        <f ca="1">IF(LEN(OFFSET($A$30,1,A123-1,,))&gt;0,"  "&amp;OFFSET($A$30,1,A123-1,,),"")</f>
        <v xml:space="preserve">  총회</v>
      </c>
      <c r="H123" s="100">
        <f ca="1">IF(COUNTA(OFFSET($A$31,,A123-1,20,1))&gt;0,MAX(F103:F122)+1)</f>
        <v>20</v>
      </c>
      <c r="I123" s="103" t="str">
        <f ca="1">IF(COUNTA(OFFSET($A$31,,A123-1,20,1))&gt;0,OFFSET($A$30,,A123-1,,),"")</f>
        <v>총회_진행부_성가대</v>
      </c>
      <c r="J123" s="47"/>
      <c r="M123" s="97"/>
      <c r="N123" s="97"/>
      <c r="O123" s="97"/>
      <c r="P123" s="97"/>
      <c r="Q123" s="97"/>
    </row>
    <row r="124" spans="1:17" ht="20.100000000000001" hidden="1" customHeight="1">
      <c r="A124" s="47">
        <f t="shared" si="3"/>
        <v>4</v>
      </c>
      <c r="B124" s="105">
        <f ca="1">IF(LEN(D7)&gt;0,MAX(B$63:$B123)+1,"")</f>
        <v>18</v>
      </c>
      <c r="C124" s="101" t="str">
        <f ca="1">IF(LEN(OFFSET($A$5,2,A124-1,,))&gt;0,"  "&amp;OFFSET($A$5,2,A124-1,,),"")</f>
        <v xml:space="preserve">  잡수입</v>
      </c>
      <c r="D124" s="47"/>
      <c r="E124" s="100"/>
      <c r="F124" s="105">
        <f ca="1">IF(LEN(D32)&gt;0,MAX(F$63:$F123)+1,"")</f>
        <v>22</v>
      </c>
      <c r="G124" s="101" t="str">
        <f ca="1">IF(LEN(OFFSET($A$30,2,A124-1,,))&gt;0,"  "&amp;OFFSET($A$30,2,A124-1,,),"")</f>
        <v xml:space="preserve">  진행부</v>
      </c>
      <c r="H124" s="47"/>
      <c r="I124" s="100"/>
      <c r="J124" s="47"/>
      <c r="M124" s="97"/>
      <c r="N124" s="97"/>
      <c r="O124" s="97"/>
      <c r="P124" s="97"/>
      <c r="Q124" s="97"/>
    </row>
    <row r="125" spans="1:17" ht="20.100000000000001" hidden="1" customHeight="1">
      <c r="A125" s="47">
        <f t="shared" si="3"/>
        <v>4</v>
      </c>
      <c r="B125" s="105" t="str">
        <f>IF(LEN(D8)&gt;0,MAX(B$63:$B124)+1,"")</f>
        <v/>
      </c>
      <c r="C125" s="101" t="str">
        <f ca="1">IF(LEN(OFFSET($A$5,3,A125-1,,))&gt;0,"  "&amp;OFFSET($A$5,3,A125-1,,),"")</f>
        <v/>
      </c>
      <c r="D125" s="47"/>
      <c r="E125" s="100"/>
      <c r="F125" s="105">
        <f ca="1">IF(LEN(D33)&gt;0,MAX(F$63:$F124)+1,"")</f>
        <v>23</v>
      </c>
      <c r="G125" s="101" t="str">
        <f ca="1">IF(LEN(OFFSET($A$30,3,A125-1,,))&gt;0,"  "&amp;OFFSET($A$30,3,A125-1,,),"")</f>
        <v xml:space="preserve">  성가대</v>
      </c>
      <c r="H125" s="47"/>
      <c r="I125" s="100"/>
      <c r="J125" s="47"/>
      <c r="M125" s="97"/>
      <c r="N125" s="97"/>
      <c r="O125" s="97"/>
      <c r="P125" s="97"/>
      <c r="Q125" s="97"/>
    </row>
    <row r="126" spans="1:17" ht="20.100000000000001" hidden="1" customHeight="1">
      <c r="A126" s="47">
        <f t="shared" si="3"/>
        <v>4</v>
      </c>
      <c r="B126" s="105" t="str">
        <f>IF(LEN(D9)&gt;0,MAX(B$63:$B125)+1,"")</f>
        <v/>
      </c>
      <c r="C126" s="101" t="str">
        <f ca="1">IF(LEN(OFFSET($A$5,4,A126-1,,))&gt;0,"  "&amp;OFFSET($A$5,4,A126-1,,),"")</f>
        <v/>
      </c>
      <c r="D126" s="47"/>
      <c r="E126" s="100"/>
      <c r="F126" s="105" t="str">
        <f>IF(LEN(D34)&gt;0,MAX(F$63:$F125)+1,"")</f>
        <v/>
      </c>
      <c r="G126" s="101" t="str">
        <f ca="1">IF(LEN(OFFSET($A$30,4,A126-1,,))&gt;0,"  "&amp;OFFSET($A$30,4,A126-1,,),"")</f>
        <v/>
      </c>
      <c r="H126" s="47"/>
      <c r="I126" s="100"/>
      <c r="J126" s="47"/>
      <c r="M126" s="97"/>
      <c r="N126" s="97"/>
      <c r="O126" s="97"/>
      <c r="P126" s="97"/>
      <c r="Q126" s="97"/>
    </row>
    <row r="127" spans="1:17" ht="20.100000000000001" hidden="1" customHeight="1">
      <c r="A127" s="47">
        <f t="shared" si="3"/>
        <v>4</v>
      </c>
      <c r="B127" s="105" t="str">
        <f>IF(LEN(D10)&gt;0,MAX(B$63:$B126)+1,"")</f>
        <v/>
      </c>
      <c r="C127" s="101" t="str">
        <f ca="1">IF(LEN(OFFSET($A$5,5,A127-1,,))&gt;0,"  "&amp;OFFSET($A$5,5,A127-1,,),"")</f>
        <v/>
      </c>
      <c r="D127" s="47"/>
      <c r="E127" s="100"/>
      <c r="F127" s="105" t="str">
        <f>IF(LEN(D35)&gt;0,MAX(F$63:$F126)+1,"")</f>
        <v/>
      </c>
      <c r="G127" s="101" t="str">
        <f ca="1">IF(LEN(OFFSET($A$30,5,A127-1,,))&gt;0,"  "&amp;OFFSET($A$30,5,A127-1,,),"")</f>
        <v/>
      </c>
      <c r="H127" s="47"/>
      <c r="I127" s="100"/>
      <c r="J127" s="47"/>
      <c r="M127" s="97"/>
      <c r="N127" s="97"/>
      <c r="O127" s="97"/>
      <c r="P127" s="97"/>
      <c r="Q127" s="97"/>
    </row>
    <row r="128" spans="1:17" ht="20.100000000000001" hidden="1" customHeight="1">
      <c r="A128" s="47">
        <f t="shared" ref="A128:A191" si="4">QUOTIENT(ROW(A128)-43,20)</f>
        <v>4</v>
      </c>
      <c r="B128" s="105" t="str">
        <f>IF(LEN(D11)&gt;0,MAX(B$63:$B127)+1,"")</f>
        <v/>
      </c>
      <c r="C128" s="101" t="str">
        <f ca="1">IF(LEN(OFFSET($A$5,6,A128-1,,))&gt;0,"  "&amp;OFFSET($A$5,6,A128-1,,),"")</f>
        <v/>
      </c>
      <c r="D128" s="47"/>
      <c r="E128" s="100"/>
      <c r="F128" s="105" t="str">
        <f>IF(LEN(D36)&gt;0,MAX(F$63:$F127)+1,"")</f>
        <v/>
      </c>
      <c r="G128" s="101" t="str">
        <f ca="1">IF(LEN(OFFSET($A$30,6,A128-1,,))&gt;0,"  "&amp;OFFSET($A$30,6,A128-1,,),"")</f>
        <v/>
      </c>
      <c r="H128" s="47"/>
      <c r="I128" s="100"/>
      <c r="J128" s="47"/>
      <c r="M128" s="97"/>
      <c r="N128" s="97"/>
      <c r="O128" s="97"/>
      <c r="P128" s="97"/>
      <c r="Q128" s="97"/>
    </row>
    <row r="129" spans="1:17" ht="20.100000000000001" hidden="1" customHeight="1">
      <c r="A129" s="47">
        <f t="shared" si="4"/>
        <v>4</v>
      </c>
      <c r="B129" s="105" t="str">
        <f>IF(LEN(D12)&gt;0,MAX(B$63:$B128)+1,"")</f>
        <v/>
      </c>
      <c r="C129" s="101" t="str">
        <f ca="1">IF(LEN(OFFSET($A$5,7,A129-1,,))&gt;0,"  "&amp;OFFSET($A$5,7,A129-1,,),"")</f>
        <v/>
      </c>
      <c r="D129" s="47"/>
      <c r="E129" s="100"/>
      <c r="F129" s="105" t="str">
        <f>IF(LEN(D37)&gt;0,MAX(F$63:$F128)+1,"")</f>
        <v/>
      </c>
      <c r="G129" s="101" t="str">
        <f ca="1">IF(LEN(OFFSET($A$30,7,A129-1,,))&gt;0,"  "&amp;OFFSET($A$30,7,A129-1,,),"")</f>
        <v/>
      </c>
      <c r="H129" s="47"/>
      <c r="I129" s="100"/>
      <c r="J129" s="47"/>
      <c r="M129" s="97"/>
      <c r="N129" s="97"/>
      <c r="O129" s="97"/>
      <c r="P129" s="97"/>
      <c r="Q129" s="97"/>
    </row>
    <row r="130" spans="1:17" ht="20.100000000000001" hidden="1" customHeight="1">
      <c r="A130" s="47">
        <f t="shared" si="4"/>
        <v>4</v>
      </c>
      <c r="B130" s="105" t="str">
        <f>IF(LEN(D13)&gt;0,MAX(B$63:$B129)+1,"")</f>
        <v/>
      </c>
      <c r="C130" s="101" t="str">
        <f ca="1">IF(LEN(OFFSET($A$5,8,A130-1,,))&gt;0,"  "&amp;OFFSET($A$5,8,A130-1,,),"")</f>
        <v/>
      </c>
      <c r="D130" s="47"/>
      <c r="E130" s="100"/>
      <c r="F130" s="105" t="str">
        <f>IF(LEN(D38)&gt;0,MAX(F$63:$F129)+1,"")</f>
        <v/>
      </c>
      <c r="G130" s="101" t="str">
        <f ca="1">IF(LEN(OFFSET($A$30,8,A130-1,,))&gt;0,"  "&amp;OFFSET($A$30,8,A130-1,,),"")</f>
        <v/>
      </c>
      <c r="H130" s="47"/>
      <c r="I130" s="100"/>
      <c r="J130" s="47"/>
      <c r="M130" s="97"/>
      <c r="N130" s="97"/>
      <c r="O130" s="97"/>
      <c r="P130" s="97"/>
      <c r="Q130" s="97"/>
    </row>
    <row r="131" spans="1:17" ht="20.100000000000001" hidden="1" customHeight="1">
      <c r="A131" s="47">
        <f t="shared" si="4"/>
        <v>4</v>
      </c>
      <c r="B131" s="105" t="str">
        <f>IF(LEN(D14)&gt;0,MAX(B$63:$B130)+1,"")</f>
        <v/>
      </c>
      <c r="C131" s="101" t="str">
        <f ca="1">IF(LEN(OFFSET($A$5,9,A131-1,,))&gt;0,"  "&amp;OFFSET($A$5,9,A131-1,,),"")</f>
        <v/>
      </c>
      <c r="D131" s="47"/>
      <c r="E131" s="100"/>
      <c r="F131" s="105" t="str">
        <f>IF(LEN(D39)&gt;0,MAX(F$63:$F130)+1,"")</f>
        <v/>
      </c>
      <c r="G131" s="101" t="str">
        <f ca="1">IF(LEN(OFFSET($A$30,9,A131-1,,))&gt;0,"  "&amp;OFFSET($A$30,9,A131-1,,),"")</f>
        <v/>
      </c>
      <c r="H131" s="47"/>
      <c r="I131" s="100"/>
      <c r="J131" s="47"/>
      <c r="M131" s="97"/>
      <c r="N131" s="97"/>
      <c r="O131" s="97"/>
      <c r="P131" s="97"/>
      <c r="Q131" s="97"/>
    </row>
    <row r="132" spans="1:17" ht="20.100000000000001" hidden="1" customHeight="1">
      <c r="A132" s="47">
        <f t="shared" si="4"/>
        <v>4</v>
      </c>
      <c r="B132" s="105" t="str">
        <f>IF(LEN(D15)&gt;0,MAX(B$63:$B131)+1,"")</f>
        <v/>
      </c>
      <c r="C132" s="101" t="str">
        <f ca="1">IF(LEN(OFFSET($A$5,10,A132-1,,))&gt;0,"  "&amp;OFFSET($A$5,10,A132-1,,),"")</f>
        <v/>
      </c>
      <c r="D132" s="47"/>
      <c r="E132" s="100"/>
      <c r="F132" s="105" t="str">
        <f>IF(LEN(D40)&gt;0,MAX(F$63:$F131)+1,"")</f>
        <v/>
      </c>
      <c r="G132" s="101" t="str">
        <f ca="1">IF(LEN(OFFSET($A$30,10,A132-1,,))&gt;0,"  "&amp;OFFSET($A$30,10,A132-1,,),"")</f>
        <v/>
      </c>
      <c r="H132" s="47"/>
      <c r="I132" s="100"/>
      <c r="J132" s="47"/>
      <c r="M132" s="97"/>
      <c r="N132" s="97"/>
      <c r="O132" s="97"/>
      <c r="P132" s="97"/>
      <c r="Q132" s="97"/>
    </row>
    <row r="133" spans="1:17" ht="20.100000000000001" hidden="1" customHeight="1">
      <c r="A133" s="47">
        <f t="shared" si="4"/>
        <v>4</v>
      </c>
      <c r="B133" s="105" t="str">
        <f>IF(LEN(D16)&gt;0,MAX(B$63:$B132)+1,"")</f>
        <v/>
      </c>
      <c r="C133" s="101" t="str">
        <f ca="1">IF(LEN(OFFSET($A$5,11,A133-1,,))&gt;0,"  "&amp;OFFSET($A$5,11,A133-1,,),"")</f>
        <v/>
      </c>
      <c r="D133" s="47"/>
      <c r="E133" s="100"/>
      <c r="F133" s="105" t="str">
        <f>IF(LEN(D41)&gt;0,MAX(F$63:$F132)+1,"")</f>
        <v/>
      </c>
      <c r="G133" s="101" t="str">
        <f ca="1">IF(LEN(OFFSET($A$30,11,A133-1,,))&gt;0,"  "&amp;OFFSET($A$30,11,A133-1,,),"")</f>
        <v/>
      </c>
      <c r="H133" s="47"/>
      <c r="I133" s="100"/>
      <c r="J133" s="47"/>
      <c r="M133" s="97"/>
      <c r="N133" s="97"/>
      <c r="O133" s="97"/>
      <c r="P133" s="97"/>
      <c r="Q133" s="97"/>
    </row>
    <row r="134" spans="1:17" s="96" customFormat="1" ht="20.100000000000001" hidden="1" customHeight="1">
      <c r="A134" s="47">
        <f t="shared" si="4"/>
        <v>4</v>
      </c>
      <c r="B134" s="105" t="str">
        <f>IF(LEN(D17)&gt;0,MAX(B$63:$B133)+1,"")</f>
        <v/>
      </c>
      <c r="C134" s="101" t="str">
        <f ca="1">IF(LEN(OFFSET($A$5,12,A134-1,,))&gt;0,"  "&amp;OFFSET($A$5,12,A134-1,,),"")</f>
        <v/>
      </c>
      <c r="D134" s="47"/>
      <c r="E134" s="100"/>
      <c r="F134" s="105" t="str">
        <f>IF(LEN(D42)&gt;0,MAX(F$63:$F133)+1,"")</f>
        <v/>
      </c>
      <c r="G134" s="101" t="str">
        <f ca="1">IF(LEN(OFFSET($A$30,12,A134-1,,))&gt;0,"  "&amp;OFFSET($A$30,12,A134-1,,),"")</f>
        <v/>
      </c>
      <c r="H134" s="47"/>
      <c r="I134" s="100"/>
      <c r="J134" s="47"/>
      <c r="K134" s="106"/>
      <c r="L134" s="106"/>
      <c r="M134" s="106"/>
      <c r="N134" s="106"/>
      <c r="O134" s="106"/>
      <c r="P134" s="106"/>
      <c r="Q134" s="106"/>
    </row>
    <row r="135" spans="1:17" ht="20.100000000000001" hidden="1" customHeight="1">
      <c r="A135" s="47">
        <f t="shared" si="4"/>
        <v>4</v>
      </c>
      <c r="B135" s="105" t="str">
        <f>IF(LEN(D18)&gt;0,MAX(B$63:$B134)+1,"")</f>
        <v/>
      </c>
      <c r="C135" s="101" t="str">
        <f ca="1">IF(LEN(OFFSET($A$5,13,A135-1,,))&gt;0,"  "&amp;OFFSET($A$5,13,A135-1,,),"")</f>
        <v/>
      </c>
      <c r="D135" s="47"/>
      <c r="E135" s="100"/>
      <c r="F135" s="105" t="str">
        <f>IF(LEN(D43)&gt;0,MAX(F$63:$F134)+1,"")</f>
        <v/>
      </c>
      <c r="G135" s="101" t="str">
        <f ca="1">IF(LEN(OFFSET($A$30,13,A135-1,,))&gt;0,"  "&amp;OFFSET($A$30,13,A135-1,,),"")</f>
        <v/>
      </c>
      <c r="H135" s="47"/>
      <c r="I135" s="100"/>
      <c r="J135" s="47"/>
      <c r="M135" s="97"/>
      <c r="N135" s="97"/>
      <c r="O135" s="97"/>
      <c r="P135" s="97"/>
      <c r="Q135" s="97"/>
    </row>
    <row r="136" spans="1:17" ht="20.100000000000001" hidden="1" customHeight="1">
      <c r="A136" s="47">
        <f t="shared" si="4"/>
        <v>4</v>
      </c>
      <c r="B136" s="105" t="str">
        <f>IF(LEN(D19)&gt;0,MAX(B$63:$B135)+1,"")</f>
        <v/>
      </c>
      <c r="C136" s="101" t="str">
        <f ca="1">IF(LEN(OFFSET($A$5,14,A136-1,,))&gt;0,"  "&amp;OFFSET($A$5,14,A136-1,,),"")</f>
        <v/>
      </c>
      <c r="D136" s="47"/>
      <c r="E136" s="100"/>
      <c r="F136" s="105" t="str">
        <f>IF(LEN(D44)&gt;0,MAX(F$63:$F135)+1,"")</f>
        <v/>
      </c>
      <c r="G136" s="101" t="str">
        <f ca="1">IF(LEN(OFFSET($A$30,14,A136-1,,))&gt;0,"  "&amp;OFFSET($A$30,14,A136-1,,),"")</f>
        <v/>
      </c>
      <c r="H136" s="47"/>
      <c r="I136" s="100"/>
      <c r="J136" s="47"/>
      <c r="M136" s="97"/>
      <c r="N136" s="97"/>
      <c r="O136" s="97"/>
      <c r="P136" s="97"/>
      <c r="Q136" s="97"/>
    </row>
    <row r="137" spans="1:17" ht="20.100000000000001" hidden="1" customHeight="1">
      <c r="A137" s="47">
        <f t="shared" si="4"/>
        <v>4</v>
      </c>
      <c r="B137" s="105" t="str">
        <f>IF(LEN(D20)&gt;0,MAX(B$63:$B136)+1,"")</f>
        <v/>
      </c>
      <c r="C137" s="101" t="str">
        <f ca="1">IF(LEN(OFFSET($A$5,15,A137-1,,))&gt;0,"  "&amp;OFFSET($A$5,15,A137-1,,),"")</f>
        <v/>
      </c>
      <c r="D137" s="47"/>
      <c r="E137" s="100"/>
      <c r="F137" s="105" t="str">
        <f>IF(LEN(D45)&gt;0,MAX(F$63:$F136)+1,"")</f>
        <v/>
      </c>
      <c r="G137" s="101" t="str">
        <f ca="1">IF(LEN(OFFSET($A$30,15,A137-1,,))&gt;0,"  "&amp;OFFSET($A$30,15,A137-1,,),"")</f>
        <v/>
      </c>
      <c r="H137" s="47"/>
      <c r="I137" s="100"/>
      <c r="J137" s="47"/>
      <c r="M137" s="97"/>
      <c r="N137" s="97"/>
      <c r="O137" s="97"/>
      <c r="P137" s="97"/>
      <c r="Q137" s="97"/>
    </row>
    <row r="138" spans="1:17" s="96" customFormat="1" ht="20.100000000000001" hidden="1" customHeight="1">
      <c r="A138" s="47">
        <f t="shared" si="4"/>
        <v>4</v>
      </c>
      <c r="B138" s="105" t="str">
        <f>IF(LEN(D21)&gt;0,MAX(B$63:$B137)+1,"")</f>
        <v/>
      </c>
      <c r="C138" s="101" t="str">
        <f ca="1">IF(LEN(OFFSET($A$5,16,A138-1,,))&gt;0,"  "&amp;OFFSET($A$5,16,A138-1,,),"")</f>
        <v/>
      </c>
      <c r="D138" s="47"/>
      <c r="E138" s="100"/>
      <c r="F138" s="105" t="str">
        <f>IF(LEN(D46)&gt;0,MAX(F$63:$F137)+1,"")</f>
        <v/>
      </c>
      <c r="G138" s="101" t="str">
        <f ca="1">IF(LEN(OFFSET($A$30,16,A138-1,,))&gt;0,"  "&amp;OFFSET($A$30,16,A138-1,,),"")</f>
        <v/>
      </c>
      <c r="H138" s="47"/>
      <c r="I138" s="100"/>
      <c r="J138" s="47"/>
      <c r="K138" s="106"/>
      <c r="L138" s="106"/>
      <c r="M138" s="106"/>
      <c r="N138" s="106"/>
      <c r="O138" s="106"/>
      <c r="P138" s="106"/>
      <c r="Q138" s="106"/>
    </row>
    <row r="139" spans="1:17" ht="20.100000000000001" hidden="1" customHeight="1">
      <c r="A139" s="47">
        <f t="shared" si="4"/>
        <v>4</v>
      </c>
      <c r="B139" s="105" t="str">
        <f>IF(LEN(D22)&gt;0,MAX(B$63:$B138)+1,"")</f>
        <v/>
      </c>
      <c r="C139" s="101" t="str">
        <f ca="1">IF(LEN(OFFSET($A$5,17,A139-1,,))&gt;0,"  "&amp;OFFSET($A$5,17,A139-1,,),"")</f>
        <v/>
      </c>
      <c r="D139" s="47"/>
      <c r="E139" s="100"/>
      <c r="F139" s="105" t="str">
        <f>IF(LEN(D47)&gt;0,MAX(F$63:$F138)+1,"")</f>
        <v/>
      </c>
      <c r="G139" s="101" t="str">
        <f ca="1">IF(LEN(OFFSET($A$30,17,A139-1,,))&gt;0,"  "&amp;OFFSET($A$30,17,A139-1,,),"")</f>
        <v/>
      </c>
      <c r="H139" s="47"/>
      <c r="I139" s="100"/>
      <c r="J139" s="47"/>
      <c r="M139" s="97"/>
      <c r="N139" s="97"/>
      <c r="O139" s="97"/>
      <c r="P139" s="97"/>
      <c r="Q139" s="97"/>
    </row>
    <row r="140" spans="1:17" ht="20.100000000000001" hidden="1" customHeight="1">
      <c r="A140" s="47">
        <f t="shared" si="4"/>
        <v>4</v>
      </c>
      <c r="B140" s="105" t="str">
        <f>IF(LEN(D23)&gt;0,MAX(B$63:$B139)+1,"")</f>
        <v/>
      </c>
      <c r="C140" s="101" t="str">
        <f ca="1">IF(LEN(OFFSET($A$5,18,A140-1,,))&gt;0,"  "&amp;OFFSET($A$5,18,A140-1,,),"")</f>
        <v/>
      </c>
      <c r="D140" s="47"/>
      <c r="E140" s="100"/>
      <c r="F140" s="105" t="str">
        <f>IF(LEN(D48)&gt;0,MAX(F$63:$F139)+1,"")</f>
        <v/>
      </c>
      <c r="G140" s="101" t="str">
        <f ca="1">IF(LEN(OFFSET($A$30,18,A140-1,,))&gt;0,"  "&amp;OFFSET($A$30,18,A140-1,,),"")</f>
        <v/>
      </c>
      <c r="H140" s="47"/>
      <c r="I140" s="100"/>
      <c r="J140" s="47"/>
      <c r="M140" s="97"/>
      <c r="N140" s="97"/>
      <c r="O140" s="97"/>
      <c r="P140" s="97"/>
      <c r="Q140" s="97"/>
    </row>
    <row r="141" spans="1:17" ht="20.100000000000001" hidden="1" customHeight="1">
      <c r="A141" s="47">
        <f t="shared" si="4"/>
        <v>4</v>
      </c>
      <c r="B141" s="105" t="str">
        <f>IF(LEN(D24)&gt;0,MAX(B$63:$B140)+1,"")</f>
        <v/>
      </c>
      <c r="C141" s="101" t="str">
        <f ca="1">IF(LEN(OFFSET($A$5,19,A141-1,,))&gt;0,"  "&amp;OFFSET($A$5,19,A141-1,,),"")</f>
        <v/>
      </c>
      <c r="D141" s="47"/>
      <c r="E141" s="100"/>
      <c r="F141" s="105" t="str">
        <f>IF(LEN(D49)&gt;0,MAX(F$63:$F140)+1,"")</f>
        <v/>
      </c>
      <c r="G141" s="101" t="str">
        <f ca="1">IF(LEN(OFFSET($A$30,19,A141-1,,))&gt;0,"  "&amp;OFFSET($A$30,19,A141-1,,),"")</f>
        <v/>
      </c>
      <c r="H141" s="47"/>
      <c r="I141" s="100"/>
      <c r="J141" s="47"/>
      <c r="M141" s="97"/>
      <c r="N141" s="97"/>
      <c r="O141" s="97"/>
      <c r="P141" s="97"/>
      <c r="Q141" s="97"/>
    </row>
    <row r="142" spans="1:17" ht="20.100000000000001" hidden="1" customHeight="1">
      <c r="A142" s="47">
        <f t="shared" si="4"/>
        <v>4</v>
      </c>
      <c r="B142" s="105" t="str">
        <f>IF(LEN(D25)&gt;0,MAX(B$63:$B141)+1,"")</f>
        <v/>
      </c>
      <c r="C142" s="101" t="str">
        <f ca="1">IF(LEN(OFFSET($A$5,20,A142-1,,))&gt;0,"  "&amp;OFFSET($A$5,20,A142-1,,),"")</f>
        <v/>
      </c>
      <c r="D142" s="47"/>
      <c r="E142" s="100"/>
      <c r="F142" s="105" t="str">
        <f>IF(LEN(D50)&gt;0,MAX(F$63:$F141)+1,"")</f>
        <v/>
      </c>
      <c r="G142" s="101" t="str">
        <f ca="1">IF(LEN(OFFSET($A$30,20,A142-1,,))&gt;0,"  "&amp;OFFSET($A$30,20,A142-1,,),"")</f>
        <v/>
      </c>
      <c r="H142" s="47"/>
      <c r="I142" s="100"/>
      <c r="J142" s="47"/>
      <c r="M142" s="97"/>
      <c r="N142" s="97"/>
      <c r="O142" s="97"/>
      <c r="P142" s="97"/>
      <c r="Q142" s="97"/>
    </row>
    <row r="143" spans="1:17" ht="20.100000000000001" hidden="1" customHeight="1">
      <c r="A143" s="47">
        <f t="shared" si="4"/>
        <v>5</v>
      </c>
      <c r="B143" s="105">
        <f>IF(LEN(E6)&gt;0,D143+1,0)</f>
        <v>0</v>
      </c>
      <c r="C143" s="101" t="str">
        <f ca="1">IF(LEN(OFFSET($A$5,1,A143-1,,))&gt;0,"  "&amp;OFFSET($A$5,1,A143-1,,),"")</f>
        <v/>
      </c>
      <c r="D143" s="47" t="b">
        <f ca="1">IF(COUNTA(OFFSET($A$6,,A143-1,20,1))&gt;0,MAX(B123:B142)+1)</f>
        <v>0</v>
      </c>
      <c r="E143" s="103" t="str">
        <f ca="1">IF(COUNTA(OFFSET($A$6,,A143-1,20,1))&gt;0,OFFSET($A$5,,A143-1,,),"")</f>
        <v/>
      </c>
      <c r="F143" s="105">
        <f ca="1">IF(LEN(E31)&gt;0,H143+1,0)</f>
        <v>25</v>
      </c>
      <c r="G143" s="101" t="str">
        <f ca="1">IF(LEN(OFFSET($A$30,1,A143-1,,))&gt;0,"  "&amp;OFFSET($A$30,1,A143-1,,),"")</f>
        <v xml:space="preserve">  교사기도회</v>
      </c>
      <c r="H143" s="100">
        <f ca="1">IF(COUNTA(OFFSET($A$31,,A143-1,20,1))&gt;0,MAX(F123:F142)+1)</f>
        <v>24</v>
      </c>
      <c r="I143" s="103" t="str">
        <f ca="1">IF(COUNTA(OFFSET($A$31,,A143-1,20,1))&gt;0,OFFSET($A$30,,A143-1,,),"")</f>
        <v>기도_월례회_전도_친교</v>
      </c>
      <c r="J143" s="95"/>
      <c r="M143" s="97"/>
      <c r="N143" s="97"/>
      <c r="O143" s="97"/>
      <c r="P143" s="97"/>
      <c r="Q143" s="97"/>
    </row>
    <row r="144" spans="1:17" ht="20.100000000000001" hidden="1" customHeight="1">
      <c r="A144" s="47">
        <f t="shared" si="4"/>
        <v>5</v>
      </c>
      <c r="B144" s="105" t="str">
        <f>IF(LEN(E7)&gt;0,MAX(B$63:$B143)+1,"")</f>
        <v/>
      </c>
      <c r="C144" s="101" t="str">
        <f ca="1">IF(LEN(OFFSET($A$5,2,A144-1,,))&gt;0,"  "&amp;OFFSET($A$5,2,A144-1,,),"")</f>
        <v/>
      </c>
      <c r="D144" s="47"/>
      <c r="E144" s="100"/>
      <c r="F144" s="105">
        <f ca="1">IF(LEN(E32)&gt;0,MAX(F$63:$F143)+1,"")</f>
        <v>26</v>
      </c>
      <c r="G144" s="101" t="str">
        <f ca="1">IF(LEN(OFFSET($A$30,2,A144-1,,))&gt;0,"  "&amp;OFFSET($A$30,2,A144-1,,),"")</f>
        <v xml:space="preserve">  교사월례회</v>
      </c>
      <c r="H144" s="47"/>
      <c r="I144" s="100"/>
      <c r="J144" s="95"/>
      <c r="M144" s="97"/>
      <c r="N144" s="97"/>
      <c r="O144" s="97"/>
      <c r="P144" s="97"/>
      <c r="Q144" s="97"/>
    </row>
    <row r="145" spans="1:17" ht="20.100000000000001" hidden="1" customHeight="1">
      <c r="A145" s="47">
        <f t="shared" si="4"/>
        <v>5</v>
      </c>
      <c r="B145" s="105" t="str">
        <f>IF(LEN(E8)&gt;0,MAX(B$63:$B144)+1,"")</f>
        <v/>
      </c>
      <c r="C145" s="101" t="str">
        <f ca="1">IF(LEN(OFFSET($A$5,3,A145-1,,))&gt;0,"  "&amp;OFFSET($A$5,3,A145-1,,),"")</f>
        <v/>
      </c>
      <c r="D145" s="47"/>
      <c r="E145" s="100"/>
      <c r="F145" s="105">
        <f ca="1">IF(LEN(E33)&gt;0,MAX(F$63:$F144)+1,"")</f>
        <v>27</v>
      </c>
      <c r="G145" s="101" t="str">
        <f ca="1">IF(LEN(OFFSET($A$30,3,A145-1,,))&gt;0,"  "&amp;OFFSET($A$30,3,A145-1,,),"")</f>
        <v xml:space="preserve">  전도</v>
      </c>
      <c r="H145" s="47"/>
      <c r="I145" s="100"/>
      <c r="J145" s="95"/>
      <c r="M145" s="97"/>
      <c r="N145" s="97"/>
      <c r="O145" s="97"/>
      <c r="P145" s="97"/>
      <c r="Q145" s="97"/>
    </row>
    <row r="146" spans="1:17" ht="20.100000000000001" hidden="1" customHeight="1">
      <c r="A146" s="47">
        <f t="shared" si="4"/>
        <v>5</v>
      </c>
      <c r="B146" s="105" t="str">
        <f>IF(LEN(E9)&gt;0,MAX(B$63:$B145)+1,"")</f>
        <v/>
      </c>
      <c r="C146" s="101" t="str">
        <f ca="1">IF(LEN(OFFSET($A$5,4,A146-1,,))&gt;0,"  "&amp;OFFSET($A$5,4,A146-1,,),"")</f>
        <v/>
      </c>
      <c r="D146" s="47"/>
      <c r="E146" s="100"/>
      <c r="F146" s="105">
        <f ca="1">IF(LEN(E34)&gt;0,MAX(F$63:$F145)+1,"")</f>
        <v>28</v>
      </c>
      <c r="G146" s="101" t="str">
        <f ca="1">IF(LEN(OFFSET($A$30,4,A146-1,,))&gt;0,"  "&amp;OFFSET($A$30,4,A146-1,,),"")</f>
        <v xml:space="preserve">  친교</v>
      </c>
      <c r="H146" s="47"/>
      <c r="I146" s="100"/>
      <c r="J146" s="95"/>
      <c r="M146" s="97"/>
      <c r="N146" s="97"/>
      <c r="O146" s="97"/>
      <c r="P146" s="97"/>
      <c r="Q146" s="97"/>
    </row>
    <row r="147" spans="1:17" ht="20.100000000000001" hidden="1" customHeight="1">
      <c r="A147" s="47">
        <f t="shared" si="4"/>
        <v>5</v>
      </c>
      <c r="B147" s="105" t="str">
        <f>IF(LEN(E10)&gt;0,MAX(B$63:$B146)+1,"")</f>
        <v/>
      </c>
      <c r="C147" s="101" t="str">
        <f ca="1">IF(LEN(OFFSET($A$5,5,A147-1,,))&gt;0,"  "&amp;OFFSET($A$5,5,A147-1,,),"")</f>
        <v/>
      </c>
      <c r="D147" s="47"/>
      <c r="E147" s="100"/>
      <c r="F147" s="105" t="str">
        <f>IF(LEN(E35)&gt;0,MAX(F$63:$F146)+1,"")</f>
        <v/>
      </c>
      <c r="G147" s="101" t="str">
        <f ca="1">IF(LEN(OFFSET($A$30,5,A147-1,,))&gt;0,"  "&amp;OFFSET($A$30,5,A147-1,,),"")</f>
        <v/>
      </c>
      <c r="H147" s="47"/>
      <c r="I147" s="100"/>
      <c r="J147" s="95"/>
      <c r="M147" s="97"/>
      <c r="N147" s="97"/>
      <c r="O147" s="97"/>
      <c r="P147" s="97"/>
      <c r="Q147" s="97"/>
    </row>
    <row r="148" spans="1:17" ht="20.100000000000001" hidden="1" customHeight="1">
      <c r="A148" s="47">
        <f t="shared" si="4"/>
        <v>5</v>
      </c>
      <c r="B148" s="105" t="str">
        <f>IF(LEN(E11)&gt;0,MAX(B$63:$B147)+1,"")</f>
        <v/>
      </c>
      <c r="C148" s="101" t="str">
        <f ca="1">IF(LEN(OFFSET($A$5,6,A148-1,,))&gt;0,"  "&amp;OFFSET($A$5,6,A148-1,,),"")</f>
        <v/>
      </c>
      <c r="D148" s="47"/>
      <c r="E148" s="100"/>
      <c r="F148" s="105" t="str">
        <f>IF(LEN(E36)&gt;0,MAX(F$63:$F147)+1,"")</f>
        <v/>
      </c>
      <c r="G148" s="101" t="str">
        <f ca="1">IF(LEN(OFFSET($A$30,6,A148-1,,))&gt;0,"  "&amp;OFFSET($A$30,6,A148-1,,),"")</f>
        <v/>
      </c>
      <c r="H148" s="47"/>
      <c r="I148" s="100"/>
      <c r="J148" s="95"/>
      <c r="M148" s="97"/>
      <c r="N148" s="97"/>
      <c r="O148" s="97"/>
      <c r="P148" s="97"/>
      <c r="Q148" s="97"/>
    </row>
    <row r="149" spans="1:17" ht="20.100000000000001" hidden="1" customHeight="1">
      <c r="A149" s="47">
        <f t="shared" si="4"/>
        <v>5</v>
      </c>
      <c r="B149" s="105" t="str">
        <f>IF(LEN(E12)&gt;0,MAX(B$63:$B148)+1,"")</f>
        <v/>
      </c>
      <c r="C149" s="101" t="str">
        <f ca="1">IF(LEN(OFFSET($A$5,7,A149-1,,))&gt;0,"  "&amp;OFFSET($A$5,7,A149-1,,),"")</f>
        <v/>
      </c>
      <c r="D149" s="47"/>
      <c r="E149" s="100"/>
      <c r="F149" s="105" t="str">
        <f>IF(LEN(E37)&gt;0,MAX(F$63:$F148)+1,"")</f>
        <v/>
      </c>
      <c r="G149" s="101" t="str">
        <f ca="1">IF(LEN(OFFSET($A$30,7,A149-1,,))&gt;0,"  "&amp;OFFSET($A$30,7,A149-1,,),"")</f>
        <v/>
      </c>
      <c r="H149" s="47"/>
      <c r="I149" s="100"/>
      <c r="J149" s="95"/>
      <c r="M149" s="97"/>
      <c r="N149" s="97"/>
      <c r="O149" s="97"/>
      <c r="P149" s="97"/>
      <c r="Q149" s="97"/>
    </row>
    <row r="150" spans="1:17" ht="20.100000000000001" hidden="1" customHeight="1">
      <c r="A150" s="47">
        <f t="shared" si="4"/>
        <v>5</v>
      </c>
      <c r="B150" s="105" t="str">
        <f>IF(LEN(E13)&gt;0,MAX(B$63:$B149)+1,"")</f>
        <v/>
      </c>
      <c r="C150" s="101" t="str">
        <f ca="1">IF(LEN(OFFSET($A$5,8,A150-1,,))&gt;0,"  "&amp;OFFSET($A$5,8,A150-1,,),"")</f>
        <v/>
      </c>
      <c r="D150" s="47"/>
      <c r="E150" s="100"/>
      <c r="F150" s="105" t="str">
        <f>IF(LEN(E38)&gt;0,MAX(F$63:$F149)+1,"")</f>
        <v/>
      </c>
      <c r="G150" s="101" t="str">
        <f ca="1">IF(LEN(OFFSET($A$30,8,A150-1,,))&gt;0,"  "&amp;OFFSET($A$30,8,A150-1,,),"")</f>
        <v/>
      </c>
      <c r="H150" s="47"/>
      <c r="I150" s="100"/>
      <c r="J150" s="95"/>
      <c r="M150" s="97"/>
      <c r="N150" s="97"/>
      <c r="O150" s="97"/>
      <c r="P150" s="97"/>
      <c r="Q150" s="97"/>
    </row>
    <row r="151" spans="1:17" ht="20.100000000000001" hidden="1" customHeight="1">
      <c r="A151" s="47">
        <f t="shared" si="4"/>
        <v>5</v>
      </c>
      <c r="B151" s="105" t="str">
        <f>IF(LEN(E14)&gt;0,MAX(B$63:$B150)+1,"")</f>
        <v/>
      </c>
      <c r="C151" s="101" t="str">
        <f ca="1">IF(LEN(OFFSET($A$5,9,A151-1,,))&gt;0,"  "&amp;OFFSET($A$5,9,A151-1,,),"")</f>
        <v/>
      </c>
      <c r="D151" s="47"/>
      <c r="E151" s="100"/>
      <c r="F151" s="105" t="str">
        <f>IF(LEN(E39)&gt;0,MAX(F$63:$F150)+1,"")</f>
        <v/>
      </c>
      <c r="G151" s="101" t="str">
        <f ca="1">IF(LEN(OFFSET($A$30,9,A151-1,,))&gt;0,"  "&amp;OFFSET($A$30,9,A151-1,,),"")</f>
        <v/>
      </c>
      <c r="H151" s="47"/>
      <c r="I151" s="100"/>
      <c r="J151" s="95"/>
      <c r="M151" s="97"/>
      <c r="N151" s="97"/>
      <c r="O151" s="97"/>
      <c r="P151" s="97"/>
      <c r="Q151" s="97"/>
    </row>
    <row r="152" spans="1:17" ht="20.100000000000001" hidden="1" customHeight="1">
      <c r="A152" s="47">
        <f t="shared" si="4"/>
        <v>5</v>
      </c>
      <c r="B152" s="105" t="str">
        <f>IF(LEN(E15)&gt;0,MAX(B$63:$B151)+1,"")</f>
        <v/>
      </c>
      <c r="C152" s="101" t="str">
        <f ca="1">IF(LEN(OFFSET($A$5,10,A152-1,,))&gt;0,"  "&amp;OFFSET($A$5,10,A152-1,,),"")</f>
        <v/>
      </c>
      <c r="D152" s="47"/>
      <c r="E152" s="100"/>
      <c r="F152" s="105" t="str">
        <f>IF(LEN(E40)&gt;0,MAX(F$63:$F151)+1,"")</f>
        <v/>
      </c>
      <c r="G152" s="101" t="str">
        <f ca="1">IF(LEN(OFFSET($A$30,10,A152-1,,))&gt;0,"  "&amp;OFFSET($A$30,10,A152-1,,),"")</f>
        <v/>
      </c>
      <c r="H152" s="47"/>
      <c r="I152" s="100"/>
      <c r="J152" s="95"/>
      <c r="M152" s="97"/>
      <c r="N152" s="97"/>
      <c r="O152" s="97"/>
      <c r="P152" s="97"/>
      <c r="Q152" s="97"/>
    </row>
    <row r="153" spans="1:17" ht="20.100000000000001" hidden="1" customHeight="1">
      <c r="A153" s="47">
        <f t="shared" si="4"/>
        <v>5</v>
      </c>
      <c r="B153" s="105" t="str">
        <f>IF(LEN(E16)&gt;0,MAX(B$63:$B152)+1,"")</f>
        <v/>
      </c>
      <c r="C153" s="101" t="str">
        <f ca="1">IF(LEN(OFFSET($A$5,11,A153-1,,))&gt;0,"  "&amp;OFFSET($A$5,11,A153-1,,),"")</f>
        <v/>
      </c>
      <c r="D153" s="47"/>
      <c r="E153" s="100"/>
      <c r="F153" s="105" t="str">
        <f>IF(LEN(E41)&gt;0,MAX(F$63:$F152)+1,"")</f>
        <v/>
      </c>
      <c r="G153" s="101" t="str">
        <f ca="1">IF(LEN(OFFSET($A$30,11,A153-1,,))&gt;0,"  "&amp;OFFSET($A$30,11,A153-1,,),"")</f>
        <v/>
      </c>
      <c r="H153" s="47"/>
      <c r="I153" s="100"/>
      <c r="J153" s="95"/>
      <c r="M153" s="97"/>
      <c r="N153" s="97"/>
      <c r="O153" s="97"/>
      <c r="P153" s="97"/>
      <c r="Q153" s="97"/>
    </row>
    <row r="154" spans="1:17" ht="20.100000000000001" hidden="1" customHeight="1">
      <c r="A154" s="47">
        <f t="shared" si="4"/>
        <v>5</v>
      </c>
      <c r="B154" s="105" t="str">
        <f>IF(LEN(E17)&gt;0,MAX(B$63:$B153)+1,"")</f>
        <v/>
      </c>
      <c r="C154" s="101" t="str">
        <f ca="1">IF(LEN(OFFSET($A$5,12,A154-1,,))&gt;0,"  "&amp;OFFSET($A$5,12,A154-1,,),"")</f>
        <v/>
      </c>
      <c r="D154" s="47"/>
      <c r="E154" s="100"/>
      <c r="F154" s="105" t="str">
        <f>IF(LEN(E42)&gt;0,MAX(F$63:$F153)+1,"")</f>
        <v/>
      </c>
      <c r="G154" s="101" t="str">
        <f ca="1">IF(LEN(OFFSET($A$30,12,A154-1,,))&gt;0,"  "&amp;OFFSET($A$30,12,A154-1,,),"")</f>
        <v/>
      </c>
      <c r="H154" s="47"/>
      <c r="I154" s="100"/>
      <c r="J154" s="95"/>
      <c r="M154" s="97"/>
      <c r="N154" s="97"/>
      <c r="O154" s="97"/>
      <c r="P154" s="97"/>
      <c r="Q154" s="97"/>
    </row>
    <row r="155" spans="1:17" ht="20.100000000000001" hidden="1" customHeight="1">
      <c r="A155" s="47">
        <f t="shared" si="4"/>
        <v>5</v>
      </c>
      <c r="B155" s="105" t="str">
        <f>IF(LEN(E18)&gt;0,MAX(B$63:$B154)+1,"")</f>
        <v/>
      </c>
      <c r="C155" s="101" t="str">
        <f ca="1">IF(LEN(OFFSET($A$5,13,A155-1,,))&gt;0,"  "&amp;OFFSET($A$5,13,A155-1,,),"")</f>
        <v/>
      </c>
      <c r="D155" s="47"/>
      <c r="E155" s="100"/>
      <c r="F155" s="105" t="str">
        <f>IF(LEN(E43)&gt;0,MAX(F$63:$F154)+1,"")</f>
        <v/>
      </c>
      <c r="G155" s="101" t="str">
        <f ca="1">IF(LEN(OFFSET($A$30,13,A155-1,,))&gt;0,"  "&amp;OFFSET($A$30,13,A155-1,,),"")</f>
        <v/>
      </c>
      <c r="H155" s="47"/>
      <c r="I155" s="100"/>
      <c r="J155" s="95"/>
      <c r="M155" s="97"/>
      <c r="N155" s="97"/>
      <c r="O155" s="97"/>
      <c r="P155" s="97"/>
      <c r="Q155" s="97"/>
    </row>
    <row r="156" spans="1:17" ht="20.100000000000001" hidden="1" customHeight="1">
      <c r="A156" s="47">
        <f t="shared" si="4"/>
        <v>5</v>
      </c>
      <c r="B156" s="105" t="str">
        <f>IF(LEN(E19)&gt;0,MAX(B$63:$B155)+1,"")</f>
        <v/>
      </c>
      <c r="C156" s="101" t="str">
        <f ca="1">IF(LEN(OFFSET($A$5,14,A156-1,,))&gt;0,"  "&amp;OFFSET($A$5,14,A156-1,,),"")</f>
        <v/>
      </c>
      <c r="D156" s="47"/>
      <c r="E156" s="100"/>
      <c r="F156" s="105" t="str">
        <f>IF(LEN(E44)&gt;0,MAX(F$63:$F155)+1,"")</f>
        <v/>
      </c>
      <c r="G156" s="101" t="str">
        <f ca="1">IF(LEN(OFFSET($A$30,14,A156-1,,))&gt;0,"  "&amp;OFFSET($A$30,14,A156-1,,),"")</f>
        <v/>
      </c>
      <c r="H156" s="47"/>
      <c r="I156" s="100"/>
      <c r="J156" s="95"/>
      <c r="M156" s="97"/>
      <c r="N156" s="97"/>
      <c r="O156" s="97"/>
      <c r="P156" s="97"/>
      <c r="Q156" s="97"/>
    </row>
    <row r="157" spans="1:17" ht="20.100000000000001" hidden="1" customHeight="1">
      <c r="A157" s="47">
        <f t="shared" si="4"/>
        <v>5</v>
      </c>
      <c r="B157" s="105" t="str">
        <f>IF(LEN(E20)&gt;0,MAX(B$63:$B156)+1,"")</f>
        <v/>
      </c>
      <c r="C157" s="101" t="str">
        <f ca="1">IF(LEN(OFFSET($A$5,15,A157-1,,))&gt;0,"  "&amp;OFFSET($A$5,15,A157-1,,),"")</f>
        <v/>
      </c>
      <c r="D157" s="47"/>
      <c r="E157" s="100"/>
      <c r="F157" s="105" t="str">
        <f>IF(LEN(E45)&gt;0,MAX(F$63:$F156)+1,"")</f>
        <v/>
      </c>
      <c r="G157" s="101" t="str">
        <f ca="1">IF(LEN(OFFSET($A$30,15,A157-1,,))&gt;0,"  "&amp;OFFSET($A$30,15,A157-1,,),"")</f>
        <v/>
      </c>
      <c r="H157" s="47"/>
      <c r="I157" s="100"/>
      <c r="J157" s="95"/>
      <c r="M157" s="97"/>
      <c r="N157" s="97"/>
      <c r="O157" s="97"/>
      <c r="P157" s="97"/>
      <c r="Q157" s="97"/>
    </row>
    <row r="158" spans="1:17" ht="20.100000000000001" hidden="1" customHeight="1">
      <c r="A158" s="47">
        <f t="shared" si="4"/>
        <v>5</v>
      </c>
      <c r="B158" s="105" t="str">
        <f>IF(LEN(E21)&gt;0,MAX(B$63:$B157)+1,"")</f>
        <v/>
      </c>
      <c r="C158" s="101" t="str">
        <f ca="1">IF(LEN(OFFSET($A$5,16,A158-1,,))&gt;0,"  "&amp;OFFSET($A$5,16,A158-1,,),"")</f>
        <v/>
      </c>
      <c r="D158" s="47"/>
      <c r="E158" s="100"/>
      <c r="F158" s="105" t="str">
        <f>IF(LEN(E46)&gt;0,MAX(F$63:$F157)+1,"")</f>
        <v/>
      </c>
      <c r="G158" s="101" t="str">
        <f ca="1">IF(LEN(OFFSET($A$30,16,A158-1,,))&gt;0,"  "&amp;OFFSET($A$30,16,A158-1,,),"")</f>
        <v/>
      </c>
      <c r="H158" s="47"/>
      <c r="I158" s="100"/>
      <c r="J158" s="95"/>
      <c r="M158" s="97"/>
      <c r="N158" s="97"/>
      <c r="O158" s="97"/>
      <c r="P158" s="97"/>
      <c r="Q158" s="97"/>
    </row>
    <row r="159" spans="1:17" s="96" customFormat="1" ht="20.100000000000001" hidden="1" customHeight="1">
      <c r="A159" s="47">
        <f t="shared" si="4"/>
        <v>5</v>
      </c>
      <c r="B159" s="105" t="str">
        <f>IF(LEN(E22)&gt;0,MAX(B$63:$B158)+1,"")</f>
        <v/>
      </c>
      <c r="C159" s="101" t="str">
        <f ca="1">IF(LEN(OFFSET($A$5,17,A159-1,,))&gt;0,"  "&amp;OFFSET($A$5,17,A159-1,,),"")</f>
        <v/>
      </c>
      <c r="D159" s="47"/>
      <c r="E159" s="100"/>
      <c r="F159" s="105" t="str">
        <f>IF(LEN(E47)&gt;0,MAX(F$63:$F158)+1,"")</f>
        <v/>
      </c>
      <c r="G159" s="101" t="str">
        <f ca="1">IF(LEN(OFFSET($A$30,17,A159-1,,))&gt;0,"  "&amp;OFFSET($A$30,17,A159-1,,),"")</f>
        <v/>
      </c>
      <c r="H159" s="47"/>
      <c r="I159" s="100"/>
      <c r="J159" s="97"/>
      <c r="K159" s="106"/>
      <c r="L159" s="106"/>
      <c r="M159" s="106"/>
      <c r="N159" s="106"/>
      <c r="O159" s="106"/>
      <c r="P159" s="106"/>
      <c r="Q159" s="106"/>
    </row>
    <row r="160" spans="1:17" s="96" customFormat="1" ht="20.100000000000001" hidden="1" customHeight="1">
      <c r="A160" s="47">
        <f t="shared" si="4"/>
        <v>5</v>
      </c>
      <c r="B160" s="105" t="str">
        <f>IF(LEN(E23)&gt;0,MAX(B$63:$B159)+1,"")</f>
        <v/>
      </c>
      <c r="C160" s="101" t="str">
        <f ca="1">IF(LEN(OFFSET($A$5,18,A160-1,,))&gt;0,"  "&amp;OFFSET($A$5,18,A160-1,,),"")</f>
        <v/>
      </c>
      <c r="D160" s="47"/>
      <c r="E160" s="100"/>
      <c r="F160" s="105" t="str">
        <f>IF(LEN(E48)&gt;0,MAX(F$63:$F159)+1,"")</f>
        <v/>
      </c>
      <c r="G160" s="101" t="str">
        <f ca="1">IF(LEN(OFFSET($A$30,18,A160-1,,))&gt;0,"  "&amp;OFFSET($A$30,18,A160-1,,),"")</f>
        <v/>
      </c>
      <c r="H160" s="47"/>
      <c r="I160" s="100"/>
      <c r="J160" s="97"/>
      <c r="K160" s="106"/>
      <c r="L160" s="106"/>
      <c r="M160" s="106"/>
      <c r="N160" s="106"/>
      <c r="O160" s="106"/>
      <c r="P160" s="106"/>
      <c r="Q160" s="106"/>
    </row>
    <row r="161" spans="1:17" ht="20.100000000000001" hidden="1" customHeight="1">
      <c r="A161" s="47">
        <f t="shared" si="4"/>
        <v>5</v>
      </c>
      <c r="B161" s="105" t="str">
        <f>IF(LEN(E24)&gt;0,MAX(B$63:$B160)+1,"")</f>
        <v/>
      </c>
      <c r="C161" s="101" t="str">
        <f ca="1">IF(LEN(OFFSET($A$5,19,A161-1,,))&gt;0,"  "&amp;OFFSET($A$5,19,A161-1,,),"")</f>
        <v/>
      </c>
      <c r="D161" s="47"/>
      <c r="E161" s="100"/>
      <c r="F161" s="105" t="str">
        <f>IF(LEN(E49)&gt;0,MAX(F$63:$F160)+1,"")</f>
        <v/>
      </c>
      <c r="G161" s="101" t="str">
        <f ca="1">IF(LEN(OFFSET($A$30,19,A161-1,,))&gt;0,"  "&amp;OFFSET($A$30,19,A161-1,,),"")</f>
        <v/>
      </c>
      <c r="H161" s="47"/>
      <c r="I161" s="100"/>
      <c r="M161" s="97"/>
      <c r="N161" s="97"/>
      <c r="O161" s="97"/>
      <c r="P161" s="97"/>
      <c r="Q161" s="97"/>
    </row>
    <row r="162" spans="1:17" ht="20.100000000000001" hidden="1" customHeight="1">
      <c r="A162" s="47">
        <f t="shared" si="4"/>
        <v>5</v>
      </c>
      <c r="B162" s="105" t="str">
        <f>IF(LEN(E25)&gt;0,MAX(B$63:$B161)+1,"")</f>
        <v/>
      </c>
      <c r="C162" s="101" t="str">
        <f ca="1">IF(LEN(OFFSET($A$5,20,A162-1,,))&gt;0,"  "&amp;OFFSET($A$5,20,A162-1,,),"")</f>
        <v/>
      </c>
      <c r="D162" s="47"/>
      <c r="E162" s="100"/>
      <c r="F162" s="105" t="str">
        <f>IF(LEN(E50)&gt;0,MAX(F$63:$F161)+1,"")</f>
        <v/>
      </c>
      <c r="G162" s="101" t="str">
        <f ca="1">IF(LEN(OFFSET($A$30,20,A162-1,,))&gt;0,"  "&amp;OFFSET($A$30,20,A162-1,,),"")</f>
        <v/>
      </c>
      <c r="H162" s="47"/>
      <c r="I162" s="100"/>
      <c r="M162" s="97"/>
      <c r="N162" s="97"/>
      <c r="O162" s="97"/>
      <c r="P162" s="97"/>
      <c r="Q162" s="97"/>
    </row>
    <row r="163" spans="1:17" s="96" customFormat="1" ht="20.100000000000001" hidden="1" customHeight="1">
      <c r="A163" s="47">
        <f t="shared" si="4"/>
        <v>6</v>
      </c>
      <c r="B163" s="105">
        <f>IF(LEN(F6)&gt;0,D163+1,0)</f>
        <v>0</v>
      </c>
      <c r="C163" s="101" t="str">
        <f ca="1">IF(LEN(OFFSET($A$5,1,A163-1,,))&gt;0,"  "&amp;OFFSET($A$5,1,A163-1,,),"")</f>
        <v/>
      </c>
      <c r="D163" s="47" t="b">
        <f ca="1">IF(COUNTA(OFFSET($A$6,,A163-1,20,1))&gt;0,MAX(B143:B162)+1)</f>
        <v>0</v>
      </c>
      <c r="E163" s="103" t="str">
        <f ca="1">IF(COUNTA(OFFSET($A$6,,A163-1,20,1))&gt;0,OFFSET($A$5,,A163-1,,),"")</f>
        <v/>
      </c>
      <c r="F163" s="105">
        <f ca="1">IF(LEN(F31)&gt;0,H163+1,0)</f>
        <v>30</v>
      </c>
      <c r="G163" s="101" t="str">
        <f ca="1">IF(LEN(OFFSET($A$30,1,A163-1,,))&gt;0,"  "&amp;OFFSET($A$30,1,A163-1,,),"")</f>
        <v xml:space="preserve">  야외예배</v>
      </c>
      <c r="H163" s="100">
        <f ca="1">IF(COUNTA(OFFSET($A$31,,A163-1,20,1))&gt;0,MAX(F143:F162)+1)</f>
        <v>29</v>
      </c>
      <c r="I163" s="103" t="str">
        <f ca="1">IF(COUNTA(OFFSET($A$31,,A163-1,20,1))&gt;0,OFFSET($A$30,,A163-1,,),"")</f>
        <v>특별예배</v>
      </c>
      <c r="J163" s="97"/>
      <c r="K163" s="106"/>
      <c r="L163" s="106"/>
      <c r="M163" s="106"/>
      <c r="N163" s="106"/>
      <c r="O163" s="106"/>
      <c r="P163" s="106"/>
      <c r="Q163" s="106"/>
    </row>
    <row r="164" spans="1:17" s="96" customFormat="1" ht="20.100000000000001" hidden="1" customHeight="1">
      <c r="A164" s="47">
        <f t="shared" si="4"/>
        <v>6</v>
      </c>
      <c r="B164" s="105" t="str">
        <f>IF(LEN(F7)&gt;0,MAX(B$63:$B163)+1,"")</f>
        <v/>
      </c>
      <c r="C164" s="101" t="str">
        <f ca="1">IF(LEN(OFFSET($A$5,2,A164-1,,))&gt;0,"  "&amp;OFFSET($A$5,2,A164-1,,),"")</f>
        <v/>
      </c>
      <c r="D164" s="47"/>
      <c r="E164" s="103"/>
      <c r="F164" s="105">
        <f ca="1">IF(LEN(F32)&gt;0,MAX(F$63:$F163)+1,"")</f>
        <v>31</v>
      </c>
      <c r="G164" s="101" t="str">
        <f ca="1">IF(LEN(OFFSET($A$30,2,A164-1,,))&gt;0,"  "&amp;OFFSET($A$30,2,A164-1,,),"")</f>
        <v xml:space="preserve">  부활절</v>
      </c>
      <c r="H164" s="47"/>
      <c r="I164" s="103"/>
      <c r="J164" s="97"/>
      <c r="K164" s="106"/>
      <c r="L164" s="106"/>
      <c r="M164" s="106"/>
      <c r="N164" s="106"/>
      <c r="O164" s="106"/>
      <c r="P164" s="106"/>
      <c r="Q164" s="106"/>
    </row>
    <row r="165" spans="1:17" s="96" customFormat="1" ht="20.100000000000001" hidden="1" customHeight="1">
      <c r="A165" s="47">
        <f t="shared" si="4"/>
        <v>6</v>
      </c>
      <c r="B165" s="105" t="str">
        <f>IF(LEN(F8)&gt;0,MAX(B$63:$B164)+1,"")</f>
        <v/>
      </c>
      <c r="C165" s="101" t="str">
        <f ca="1">IF(LEN(OFFSET($A$5,3,A165-1,,))&gt;0,"  "&amp;OFFSET($A$5,3,A165-1,,),"")</f>
        <v/>
      </c>
      <c r="D165" s="47"/>
      <c r="E165" s="103"/>
      <c r="F165" s="105">
        <f ca="1">IF(LEN(F33)&gt;0,MAX(F$63:$F164)+1,"")</f>
        <v>32</v>
      </c>
      <c r="G165" s="101" t="str">
        <f ca="1">IF(LEN(OFFSET($A$30,3,A165-1,,))&gt;0,"  "&amp;OFFSET($A$30,3,A165-1,,),"")</f>
        <v xml:space="preserve">  어린이</v>
      </c>
      <c r="H165" s="47"/>
      <c r="I165" s="103"/>
      <c r="J165" s="97"/>
      <c r="K165" s="106"/>
      <c r="L165" s="106"/>
      <c r="M165" s="106"/>
      <c r="N165" s="106"/>
      <c r="O165" s="106"/>
      <c r="P165" s="106"/>
      <c r="Q165" s="106"/>
    </row>
    <row r="166" spans="1:17" s="96" customFormat="1" ht="20.100000000000001" hidden="1" customHeight="1">
      <c r="A166" s="47">
        <f t="shared" si="4"/>
        <v>6</v>
      </c>
      <c r="B166" s="105" t="str">
        <f>IF(LEN(F9)&gt;0,MAX(B$63:$B165)+1,"")</f>
        <v/>
      </c>
      <c r="C166" s="101" t="str">
        <f ca="1">IF(LEN(OFFSET($A$5,4,A166-1,,))&gt;0,"  "&amp;OFFSET($A$5,4,A166-1,,),"")</f>
        <v/>
      </c>
      <c r="D166" s="47"/>
      <c r="E166" s="103"/>
      <c r="F166" s="105">
        <f ca="1">IF(LEN(F34)&gt;0,MAX(F$63:$F165)+1,"")</f>
        <v>33</v>
      </c>
      <c r="G166" s="101" t="str">
        <f ca="1">IF(LEN(OFFSET($A$30,4,A166-1,,))&gt;0,"  "&amp;OFFSET($A$30,4,A166-1,,),"")</f>
        <v xml:space="preserve">  학부모초청</v>
      </c>
      <c r="H166" s="47"/>
      <c r="I166" s="103"/>
      <c r="J166" s="97"/>
      <c r="K166" s="106"/>
      <c r="L166" s="106"/>
      <c r="M166" s="106"/>
      <c r="N166" s="106"/>
      <c r="O166" s="106"/>
      <c r="P166" s="106"/>
      <c r="Q166" s="106"/>
    </row>
    <row r="167" spans="1:17" s="96" customFormat="1" ht="20.100000000000001" hidden="1" customHeight="1">
      <c r="A167" s="47">
        <f t="shared" si="4"/>
        <v>6</v>
      </c>
      <c r="B167" s="105" t="str">
        <f>IF(LEN(F10)&gt;0,MAX(B$63:$B166)+1,"")</f>
        <v/>
      </c>
      <c r="C167" s="101" t="str">
        <f ca="1">IF(LEN(OFFSET($A$5,5,A167-1,,))&gt;0,"  "&amp;OFFSET($A$5,5,A167-1,,),"")</f>
        <v/>
      </c>
      <c r="D167" s="47"/>
      <c r="E167" s="103"/>
      <c r="F167" s="105">
        <f ca="1">IF(LEN(F35)&gt;0,MAX(F$63:$F166)+1,"")</f>
        <v>34</v>
      </c>
      <c r="G167" s="101" t="str">
        <f ca="1">IF(LEN(OFFSET($A$30,5,A167-1,,))&gt;0,"  "&amp;OFFSET($A$30,5,A167-1,,),"")</f>
        <v xml:space="preserve">  성탄절</v>
      </c>
      <c r="H167" s="47"/>
      <c r="I167" s="103"/>
      <c r="J167" s="97"/>
      <c r="K167" s="106"/>
      <c r="L167" s="106"/>
      <c r="M167" s="106"/>
      <c r="N167" s="106"/>
      <c r="O167" s="106"/>
      <c r="P167" s="106"/>
      <c r="Q167" s="106"/>
    </row>
    <row r="168" spans="1:17" s="96" customFormat="1" ht="20.100000000000001" hidden="1" customHeight="1">
      <c r="A168" s="47">
        <f t="shared" si="4"/>
        <v>6</v>
      </c>
      <c r="B168" s="105" t="str">
        <f>IF(LEN(F11)&gt;0,MAX(B$63:$B167)+1,"")</f>
        <v/>
      </c>
      <c r="C168" s="101" t="str">
        <f ca="1">IF(LEN(OFFSET($A$5,6,A168-1,,))&gt;0,"  "&amp;OFFSET($A$5,6,A168-1,,),"")</f>
        <v/>
      </c>
      <c r="D168" s="47"/>
      <c r="E168" s="103"/>
      <c r="F168" s="105">
        <f ca="1">IF(LEN(F36)&gt;0,MAX(F$63:$F167)+1,"")</f>
        <v>35</v>
      </c>
      <c r="G168" s="101" t="str">
        <f ca="1">IF(LEN(OFFSET($A$30,6,A168-1,,))&gt;0,"  "&amp;OFFSET($A$30,6,A168-1,,),"")</f>
        <v xml:space="preserve">  추수감사절</v>
      </c>
      <c r="H168" s="47"/>
      <c r="I168" s="103"/>
      <c r="J168" s="97"/>
      <c r="K168" s="106"/>
      <c r="L168" s="106"/>
      <c r="M168" s="106"/>
      <c r="N168" s="106"/>
      <c r="O168" s="106"/>
      <c r="P168" s="106"/>
      <c r="Q168" s="106"/>
    </row>
    <row r="169" spans="1:17" s="96" customFormat="1" ht="20.100000000000001" hidden="1" customHeight="1">
      <c r="A169" s="47">
        <f t="shared" si="4"/>
        <v>6</v>
      </c>
      <c r="B169" s="105" t="str">
        <f>IF(LEN(F12)&gt;0,MAX(B$63:$B168)+1,"")</f>
        <v/>
      </c>
      <c r="C169" s="101" t="str">
        <f ca="1">IF(LEN(OFFSET($A$5,7,A169-1,,))&gt;0,"  "&amp;OFFSET($A$5,7,A169-1,,),"")</f>
        <v/>
      </c>
      <c r="D169" s="47"/>
      <c r="E169" s="103"/>
      <c r="F169" s="105" t="str">
        <f>IF(LEN(F37)&gt;0,MAX(F$63:$F168)+1,"")</f>
        <v/>
      </c>
      <c r="G169" s="101" t="str">
        <f ca="1">IF(LEN(OFFSET($A$30,7,A169-1,,))&gt;0,"  "&amp;OFFSET($A$30,7,A169-1,,),"")</f>
        <v/>
      </c>
      <c r="H169" s="47"/>
      <c r="I169" s="103"/>
      <c r="J169" s="97"/>
      <c r="K169" s="106"/>
      <c r="L169" s="106"/>
      <c r="M169" s="106"/>
      <c r="N169" s="106"/>
      <c r="O169" s="106"/>
      <c r="P169" s="106"/>
      <c r="Q169" s="106"/>
    </row>
    <row r="170" spans="1:17" s="96" customFormat="1" ht="20.100000000000001" hidden="1" customHeight="1">
      <c r="A170" s="47">
        <f t="shared" si="4"/>
        <v>6</v>
      </c>
      <c r="B170" s="105" t="str">
        <f>IF(LEN(F13)&gt;0,MAX(B$63:$B169)+1,"")</f>
        <v/>
      </c>
      <c r="C170" s="101" t="str">
        <f ca="1">IF(LEN(OFFSET($A$5,8,A170-1,,))&gt;0,"  "&amp;OFFSET($A$5,8,A170-1,,),"")</f>
        <v/>
      </c>
      <c r="D170" s="47"/>
      <c r="E170" s="103"/>
      <c r="F170" s="105" t="str">
        <f>IF(LEN(F38)&gt;0,MAX(F$63:$F169)+1,"")</f>
        <v/>
      </c>
      <c r="G170" s="101" t="str">
        <f ca="1">IF(LEN(OFFSET($A$30,8,A170-1,,))&gt;0,"  "&amp;OFFSET($A$30,8,A170-1,,),"")</f>
        <v/>
      </c>
      <c r="H170" s="47"/>
      <c r="I170" s="103"/>
      <c r="J170" s="97"/>
      <c r="K170" s="106"/>
      <c r="L170" s="106"/>
      <c r="M170" s="106"/>
      <c r="N170" s="106"/>
      <c r="O170" s="106"/>
      <c r="P170" s="106"/>
      <c r="Q170" s="106"/>
    </row>
    <row r="171" spans="1:17" s="96" customFormat="1" ht="20.100000000000001" hidden="1" customHeight="1">
      <c r="A171" s="47">
        <f t="shared" si="4"/>
        <v>6</v>
      </c>
      <c r="B171" s="105" t="str">
        <f>IF(LEN(F14)&gt;0,MAX(B$63:$B170)+1,"")</f>
        <v/>
      </c>
      <c r="C171" s="101" t="str">
        <f ca="1">IF(LEN(OFFSET($A$5,9,A171-1,,))&gt;0,"  "&amp;OFFSET($A$5,9,A171-1,,),"")</f>
        <v/>
      </c>
      <c r="D171" s="47"/>
      <c r="E171" s="103"/>
      <c r="F171" s="105" t="str">
        <f>IF(LEN(F39)&gt;0,MAX(F$63:$F170)+1,"")</f>
        <v/>
      </c>
      <c r="G171" s="101" t="str">
        <f ca="1">IF(LEN(OFFSET($A$30,9,A171-1,,))&gt;0,"  "&amp;OFFSET($A$30,9,A171-1,,),"")</f>
        <v/>
      </c>
      <c r="H171" s="47"/>
      <c r="I171" s="103"/>
      <c r="J171" s="97"/>
      <c r="K171" s="106"/>
      <c r="L171" s="106"/>
      <c r="M171" s="106"/>
      <c r="N171" s="106"/>
      <c r="O171" s="106"/>
      <c r="P171" s="106"/>
      <c r="Q171" s="106"/>
    </row>
    <row r="172" spans="1:17" s="96" customFormat="1" ht="20.100000000000001" hidden="1" customHeight="1">
      <c r="A172" s="47">
        <f t="shared" si="4"/>
        <v>6</v>
      </c>
      <c r="B172" s="105" t="str">
        <f>IF(LEN(F15)&gt;0,MAX(B$63:$B171)+1,"")</f>
        <v/>
      </c>
      <c r="C172" s="101" t="str">
        <f ca="1">IF(LEN(OFFSET($A$5,10,A172-1,,))&gt;0,"  "&amp;OFFSET($A$5,10,A172-1,,),"")</f>
        <v/>
      </c>
      <c r="D172" s="47"/>
      <c r="E172" s="103"/>
      <c r="F172" s="105" t="str">
        <f>IF(LEN(F40)&gt;0,MAX(F$63:$F171)+1,"")</f>
        <v/>
      </c>
      <c r="G172" s="101" t="str">
        <f ca="1">IF(LEN(OFFSET($A$30,10,A172-1,,))&gt;0,"  "&amp;OFFSET($A$30,10,A172-1,,),"")</f>
        <v/>
      </c>
      <c r="H172" s="47"/>
      <c r="I172" s="103"/>
      <c r="J172" s="97"/>
      <c r="K172" s="106"/>
      <c r="L172" s="106"/>
      <c r="M172" s="106"/>
      <c r="N172" s="106"/>
      <c r="O172" s="106"/>
      <c r="P172" s="106"/>
      <c r="Q172" s="106"/>
    </row>
    <row r="173" spans="1:17" s="96" customFormat="1" ht="20.100000000000001" hidden="1" customHeight="1">
      <c r="A173" s="47">
        <f t="shared" si="4"/>
        <v>6</v>
      </c>
      <c r="B173" s="105" t="str">
        <f>IF(LEN(F16)&gt;0,MAX(B$63:$B172)+1,"")</f>
        <v/>
      </c>
      <c r="C173" s="101" t="str">
        <f ca="1">IF(LEN(OFFSET($A$5,11,A173-1,,))&gt;0,"  "&amp;OFFSET($A$5,11,A173-1,,),"")</f>
        <v/>
      </c>
      <c r="D173" s="47"/>
      <c r="E173" s="103"/>
      <c r="F173" s="105" t="str">
        <f>IF(LEN(F41)&gt;0,MAX(F$63:$F172)+1,"")</f>
        <v/>
      </c>
      <c r="G173" s="101" t="str">
        <f ca="1">IF(LEN(OFFSET($A$30,11,A173-1,,))&gt;0,"  "&amp;OFFSET($A$30,11,A173-1,,),"")</f>
        <v/>
      </c>
      <c r="H173" s="47"/>
      <c r="I173" s="103"/>
      <c r="J173" s="97"/>
      <c r="K173" s="106"/>
      <c r="L173" s="106"/>
      <c r="M173" s="106"/>
      <c r="N173" s="106"/>
      <c r="O173" s="106"/>
      <c r="P173" s="106"/>
      <c r="Q173" s="106"/>
    </row>
    <row r="174" spans="1:17" s="96" customFormat="1" ht="20.100000000000001" hidden="1" customHeight="1">
      <c r="A174" s="47">
        <f t="shared" si="4"/>
        <v>6</v>
      </c>
      <c r="B174" s="105" t="str">
        <f>IF(LEN(F17)&gt;0,MAX(B$63:$B173)+1,"")</f>
        <v/>
      </c>
      <c r="C174" s="101" t="str">
        <f ca="1">IF(LEN(OFFSET($A$5,12,A174-1,,))&gt;0,"  "&amp;OFFSET($A$5,12,A174-1,,),"")</f>
        <v/>
      </c>
      <c r="D174" s="47"/>
      <c r="E174" s="103"/>
      <c r="F174" s="105" t="str">
        <f>IF(LEN(F42)&gt;0,MAX(F$63:$F173)+1,"")</f>
        <v/>
      </c>
      <c r="G174" s="101" t="str">
        <f ca="1">IF(LEN(OFFSET($A$30,12,A174-1,,))&gt;0,"  "&amp;OFFSET($A$30,12,A174-1,,),"")</f>
        <v/>
      </c>
      <c r="H174" s="47"/>
      <c r="I174" s="103"/>
      <c r="J174" s="97"/>
      <c r="K174" s="106"/>
      <c r="L174" s="106"/>
      <c r="M174" s="106"/>
      <c r="N174" s="106"/>
      <c r="O174" s="106"/>
      <c r="P174" s="106"/>
      <c r="Q174" s="106"/>
    </row>
    <row r="175" spans="1:17" s="96" customFormat="1" ht="20.100000000000001" hidden="1" customHeight="1">
      <c r="A175" s="47">
        <f t="shared" si="4"/>
        <v>6</v>
      </c>
      <c r="B175" s="105" t="str">
        <f>IF(LEN(F18)&gt;0,MAX(B$63:$B174)+1,"")</f>
        <v/>
      </c>
      <c r="C175" s="101" t="str">
        <f ca="1">IF(LEN(OFFSET($A$5,13,A175-1,,))&gt;0,"  "&amp;OFFSET($A$5,13,A175-1,,),"")</f>
        <v/>
      </c>
      <c r="D175" s="47"/>
      <c r="E175" s="103"/>
      <c r="F175" s="105" t="str">
        <f>IF(LEN(F43)&gt;0,MAX(F$63:$F174)+1,"")</f>
        <v/>
      </c>
      <c r="G175" s="101" t="str">
        <f ca="1">IF(LEN(OFFSET($A$30,13,A175-1,,))&gt;0,"  "&amp;OFFSET($A$30,13,A175-1,,),"")</f>
        <v/>
      </c>
      <c r="H175" s="47"/>
      <c r="I175" s="103"/>
      <c r="J175" s="97"/>
      <c r="K175" s="106"/>
      <c r="L175" s="106"/>
      <c r="M175" s="106"/>
      <c r="N175" s="106"/>
      <c r="O175" s="106"/>
      <c r="P175" s="106"/>
      <c r="Q175" s="106"/>
    </row>
    <row r="176" spans="1:17" s="96" customFormat="1" ht="20.100000000000001" hidden="1" customHeight="1">
      <c r="A176" s="47">
        <f t="shared" si="4"/>
        <v>6</v>
      </c>
      <c r="B176" s="105" t="str">
        <f>IF(LEN(F19)&gt;0,MAX(B$63:$B175)+1,"")</f>
        <v/>
      </c>
      <c r="C176" s="101" t="str">
        <f ca="1">IF(LEN(OFFSET($A$5,14,A176-1,,))&gt;0,"  "&amp;OFFSET($A$5,14,A176-1,,),"")</f>
        <v/>
      </c>
      <c r="D176" s="47"/>
      <c r="E176" s="103"/>
      <c r="F176" s="105" t="str">
        <f>IF(LEN(F44)&gt;0,MAX(F$63:$F175)+1,"")</f>
        <v/>
      </c>
      <c r="G176" s="101" t="str">
        <f ca="1">IF(LEN(OFFSET($A$30,14,A176-1,,))&gt;0,"  "&amp;OFFSET($A$30,14,A176-1,,),"")</f>
        <v/>
      </c>
      <c r="H176" s="47"/>
      <c r="I176" s="103"/>
      <c r="J176" s="97"/>
      <c r="K176" s="106"/>
      <c r="L176" s="106"/>
      <c r="M176" s="106"/>
      <c r="N176" s="106"/>
      <c r="O176" s="106"/>
      <c r="P176" s="106"/>
      <c r="Q176" s="106"/>
    </row>
    <row r="177" spans="1:17" s="96" customFormat="1" ht="20.100000000000001" hidden="1" customHeight="1">
      <c r="A177" s="47">
        <f t="shared" si="4"/>
        <v>6</v>
      </c>
      <c r="B177" s="105" t="str">
        <f>IF(LEN(F20)&gt;0,MAX(B$63:$B176)+1,"")</f>
        <v/>
      </c>
      <c r="C177" s="101" t="str">
        <f ca="1">IF(LEN(OFFSET($A$5,15,A177-1,,))&gt;0,"  "&amp;OFFSET($A$5,15,A177-1,,),"")</f>
        <v/>
      </c>
      <c r="D177" s="47"/>
      <c r="E177" s="103"/>
      <c r="F177" s="105" t="str">
        <f>IF(LEN(F45)&gt;0,MAX(F$63:$F176)+1,"")</f>
        <v/>
      </c>
      <c r="G177" s="101" t="str">
        <f ca="1">IF(LEN(OFFSET($A$30,15,A177-1,,))&gt;0,"  "&amp;OFFSET($A$30,15,A177-1,,),"")</f>
        <v/>
      </c>
      <c r="H177" s="47"/>
      <c r="I177" s="103"/>
      <c r="J177" s="97"/>
      <c r="K177" s="106"/>
      <c r="L177" s="106"/>
      <c r="M177" s="106"/>
      <c r="N177" s="106"/>
      <c r="O177" s="106"/>
      <c r="P177" s="106"/>
      <c r="Q177" s="106"/>
    </row>
    <row r="178" spans="1:17" s="96" customFormat="1" ht="20.100000000000001" hidden="1" customHeight="1">
      <c r="A178" s="47">
        <f t="shared" si="4"/>
        <v>6</v>
      </c>
      <c r="B178" s="105" t="str">
        <f>IF(LEN(F21)&gt;0,MAX(B$63:$B177)+1,"")</f>
        <v/>
      </c>
      <c r="C178" s="101" t="str">
        <f ca="1">IF(LEN(OFFSET($A$5,16,A178-1,,))&gt;0,"  "&amp;OFFSET($A$5,16,A178-1,,),"")</f>
        <v/>
      </c>
      <c r="D178" s="47"/>
      <c r="E178" s="100"/>
      <c r="F178" s="105" t="str">
        <f>IF(LEN(F46)&gt;0,MAX(F$63:$F177)+1,"")</f>
        <v/>
      </c>
      <c r="G178" s="101" t="str">
        <f ca="1">IF(LEN(OFFSET($A$30,16,A178-1,,))&gt;0,"  "&amp;OFFSET($A$30,16,A178-1,,),"")</f>
        <v/>
      </c>
      <c r="H178" s="47"/>
      <c r="I178" s="100"/>
      <c r="J178" s="97"/>
      <c r="K178" s="106"/>
      <c r="L178" s="106"/>
      <c r="M178" s="106"/>
      <c r="N178" s="106"/>
      <c r="O178" s="106"/>
      <c r="P178" s="106"/>
      <c r="Q178" s="106"/>
    </row>
    <row r="179" spans="1:17" ht="20.100000000000001" hidden="1" customHeight="1">
      <c r="A179" s="47">
        <f t="shared" si="4"/>
        <v>6</v>
      </c>
      <c r="B179" s="105" t="str">
        <f>IF(LEN(F22)&gt;0,MAX(B$63:$B178)+1,"")</f>
        <v/>
      </c>
      <c r="C179" s="101" t="str">
        <f ca="1">IF(LEN(OFFSET($A$5,17,A179-1,,))&gt;0,"  "&amp;OFFSET($A$5,17,A179-1,,),"")</f>
        <v/>
      </c>
      <c r="D179" s="47"/>
      <c r="E179" s="100"/>
      <c r="F179" s="105" t="str">
        <f>IF(LEN(F47)&gt;0,MAX(F$63:$F178)+1,"")</f>
        <v/>
      </c>
      <c r="G179" s="101" t="str">
        <f ca="1">IF(LEN(OFFSET($A$30,17,A179-1,,))&gt;0,"  "&amp;OFFSET($A$30,17,A179-1,,),"")</f>
        <v/>
      </c>
      <c r="H179" s="47"/>
      <c r="I179" s="100"/>
      <c r="M179" s="97"/>
      <c r="N179" s="97"/>
      <c r="O179" s="97"/>
      <c r="P179" s="97"/>
      <c r="Q179" s="97"/>
    </row>
    <row r="180" spans="1:17" ht="20.100000000000001" hidden="1" customHeight="1">
      <c r="A180" s="47">
        <f t="shared" si="4"/>
        <v>6</v>
      </c>
      <c r="B180" s="105" t="str">
        <f>IF(LEN(F23)&gt;0,MAX(B$63:$B179)+1,"")</f>
        <v/>
      </c>
      <c r="C180" s="101" t="str">
        <f ca="1">IF(LEN(OFFSET($A$5,18,A180-1,,))&gt;0,"  "&amp;OFFSET($A$5,18,A180-1,,),"")</f>
        <v/>
      </c>
      <c r="D180" s="47"/>
      <c r="E180" s="100"/>
      <c r="F180" s="105" t="str">
        <f>IF(LEN(F48)&gt;0,MAX(F$63:$F179)+1,"")</f>
        <v/>
      </c>
      <c r="G180" s="101" t="str">
        <f ca="1">IF(LEN(OFFSET($A$30,18,A180-1,,))&gt;0,"  "&amp;OFFSET($A$30,18,A180-1,,),"")</f>
        <v/>
      </c>
      <c r="H180" s="47"/>
      <c r="I180" s="100"/>
      <c r="M180" s="97"/>
      <c r="N180" s="97"/>
      <c r="O180" s="97"/>
      <c r="P180" s="97"/>
      <c r="Q180" s="97"/>
    </row>
    <row r="181" spans="1:17" s="96" customFormat="1" ht="20.100000000000001" hidden="1" customHeight="1">
      <c r="A181" s="47">
        <f t="shared" si="4"/>
        <v>6</v>
      </c>
      <c r="B181" s="105" t="str">
        <f>IF(LEN(F24)&gt;0,MAX(B$63:$B180)+1,"")</f>
        <v/>
      </c>
      <c r="C181" s="101" t="str">
        <f ca="1">IF(LEN(OFFSET($A$5,19,A181-1,,))&gt;0,"  "&amp;OFFSET($A$5,19,A181-1,,),"")</f>
        <v/>
      </c>
      <c r="D181" s="47"/>
      <c r="E181" s="100"/>
      <c r="F181" s="105" t="str">
        <f>IF(LEN(F49)&gt;0,MAX(F$63:$F180)+1,"")</f>
        <v/>
      </c>
      <c r="G181" s="101" t="str">
        <f ca="1">IF(LEN(OFFSET($A$30,19,A181-1,,))&gt;0,"  "&amp;OFFSET($A$30,19,A181-1,,),"")</f>
        <v/>
      </c>
      <c r="H181" s="47"/>
      <c r="I181" s="100"/>
      <c r="J181" s="97"/>
      <c r="K181" s="106"/>
      <c r="L181" s="106"/>
      <c r="M181" s="106"/>
      <c r="N181" s="106"/>
      <c r="O181" s="106"/>
      <c r="P181" s="106"/>
      <c r="Q181" s="106"/>
    </row>
    <row r="182" spans="1:17" ht="20.100000000000001" hidden="1" customHeight="1">
      <c r="A182" s="47">
        <f t="shared" si="4"/>
        <v>6</v>
      </c>
      <c r="B182" s="105" t="str">
        <f>IF(LEN(F25)&gt;0,MAX(B$63:$B181)+1,"")</f>
        <v/>
      </c>
      <c r="C182" s="101" t="str">
        <f ca="1">IF(LEN(OFFSET($A$5,20,A182-1,,))&gt;0,"  "&amp;OFFSET($A$5,20,A182-1,,),"")</f>
        <v/>
      </c>
      <c r="D182" s="47"/>
      <c r="E182" s="100"/>
      <c r="F182" s="105" t="str">
        <f>IF(LEN(F50)&gt;0,MAX(F$63:$F181)+1,"")</f>
        <v/>
      </c>
      <c r="G182" s="101" t="str">
        <f ca="1">IF(LEN(OFFSET($A$30,20,A182-1,,))&gt;0,"  "&amp;OFFSET($A$30,20,A182-1,,),"")</f>
        <v/>
      </c>
      <c r="H182" s="47"/>
      <c r="I182" s="100"/>
      <c r="M182" s="97"/>
      <c r="N182" s="97"/>
      <c r="O182" s="97"/>
      <c r="P182" s="97"/>
      <c r="Q182" s="97"/>
    </row>
    <row r="183" spans="1:17" ht="20.100000000000001" hidden="1" customHeight="1">
      <c r="A183" s="47">
        <f t="shared" si="4"/>
        <v>7</v>
      </c>
      <c r="B183" s="105">
        <f>IF(LEN(G6)&gt;0,D183+1,0)</f>
        <v>0</v>
      </c>
      <c r="C183" s="101" t="str">
        <f ca="1">IF(LEN(OFFSET($A$5,1,A183-1,,))&gt;0,"  "&amp;OFFSET($A$5,1,A183-1,,),"")</f>
        <v/>
      </c>
      <c r="D183" s="47" t="b">
        <f ca="1">IF(COUNTA(OFFSET($A$6,,A183-1,20,1))&gt;0,MAX(B163:B182)+1)</f>
        <v>0</v>
      </c>
      <c r="E183" s="103" t="str">
        <f ca="1">IF(COUNTA(OFFSET($A$6,,A183-1,20,1))&gt;0,OFFSET($A$5,,A183-1,,),"")</f>
        <v/>
      </c>
      <c r="F183" s="105">
        <f ca="1">IF(LEN(G31)&gt;0,H183+1,0)</f>
        <v>37</v>
      </c>
      <c r="G183" s="101" t="str">
        <f ca="1">IF(LEN(OFFSET($A$30,1,A183-1,,))&gt;0,"  "&amp;OFFSET($A$30,1,A183-1,,),"")</f>
        <v xml:space="preserve">  시상</v>
      </c>
      <c r="H183" s="100">
        <f ca="1">IF(COUNTA(OFFSET($A$31,,A183-1,20,1))&gt;0,MAX(F163:F182)+1)</f>
        <v>36</v>
      </c>
      <c r="I183" s="103" t="str">
        <f ca="1">IF(COUNTA(OFFSET($A$31,,A183-1,20,1))&gt;0,OFFSET($A$30,,A183-1,,),"")</f>
        <v>시상_교사훈련</v>
      </c>
      <c r="M183" s="97"/>
      <c r="N183" s="97"/>
      <c r="O183" s="97"/>
      <c r="P183" s="97"/>
      <c r="Q183" s="97"/>
    </row>
    <row r="184" spans="1:17" ht="20.100000000000001" hidden="1" customHeight="1">
      <c r="A184" s="47">
        <f t="shared" si="4"/>
        <v>7</v>
      </c>
      <c r="B184" s="105" t="str">
        <f>IF(LEN(G7)&gt;0,MAX(B$63:$B183)+1,"")</f>
        <v/>
      </c>
      <c r="C184" s="101" t="str">
        <f ca="1">IF(LEN(OFFSET($A$5,2,A184-1,,))&gt;0,"  "&amp;OFFSET($A$5,2,A184-1,,),"")</f>
        <v/>
      </c>
      <c r="D184" s="47"/>
      <c r="E184" s="100"/>
      <c r="F184" s="105">
        <f ca="1">IF(LEN(G32)&gt;0,MAX(F$63:$F183)+1,"")</f>
        <v>38</v>
      </c>
      <c r="G184" s="101" t="str">
        <f ca="1">IF(LEN(OFFSET($A$30,2,A184-1,,))&gt;0,"  "&amp;OFFSET($A$30,2,A184-1,,),"")</f>
        <v xml:space="preserve">  교사양육</v>
      </c>
      <c r="H184" s="47"/>
      <c r="I184" s="100"/>
      <c r="M184" s="97"/>
      <c r="N184" s="97"/>
      <c r="O184" s="97"/>
      <c r="P184" s="97"/>
      <c r="Q184" s="97"/>
    </row>
    <row r="185" spans="1:17" ht="20.100000000000001" hidden="1" customHeight="1">
      <c r="A185" s="47">
        <f t="shared" si="4"/>
        <v>7</v>
      </c>
      <c r="B185" s="105" t="str">
        <f>IF(LEN(G8)&gt;0,MAX(B$63:$B184)+1,"")</f>
        <v/>
      </c>
      <c r="C185" s="101" t="str">
        <f ca="1">IF(LEN(OFFSET($A$5,3,A185-1,,))&gt;0,"  "&amp;OFFSET($A$5,3,A185-1,,),"")</f>
        <v/>
      </c>
      <c r="D185" s="47"/>
      <c r="E185" s="100"/>
      <c r="F185" s="105" t="str">
        <f>IF(LEN(G33)&gt;0,MAX(F$63:$F184)+1,"")</f>
        <v/>
      </c>
      <c r="G185" s="101" t="str">
        <f ca="1">IF(LEN(OFFSET($A$30,3,A185-1,,))&gt;0,"  "&amp;OFFSET($A$30,3,A185-1,,),"")</f>
        <v/>
      </c>
      <c r="H185" s="47"/>
      <c r="I185" s="100"/>
      <c r="M185" s="97"/>
      <c r="N185" s="97"/>
      <c r="O185" s="97"/>
      <c r="P185" s="97"/>
      <c r="Q185" s="97"/>
    </row>
    <row r="186" spans="1:17" ht="20.100000000000001" hidden="1" customHeight="1">
      <c r="A186" s="47">
        <f t="shared" si="4"/>
        <v>7</v>
      </c>
      <c r="B186" s="105" t="str">
        <f>IF(LEN(G9)&gt;0,MAX(B$63:$B185)+1,"")</f>
        <v/>
      </c>
      <c r="C186" s="101" t="str">
        <f ca="1">IF(LEN(OFFSET($A$5,4,A186-1,,))&gt;0,"  "&amp;OFFSET($A$5,4,A186-1,,),"")</f>
        <v/>
      </c>
      <c r="D186" s="47"/>
      <c r="E186" s="100"/>
      <c r="F186" s="105" t="str">
        <f>IF(LEN(G34)&gt;0,MAX(F$63:$F185)+1,"")</f>
        <v/>
      </c>
      <c r="G186" s="101" t="str">
        <f ca="1">IF(LEN(OFFSET($A$30,4,A186-1,,))&gt;0,"  "&amp;OFFSET($A$30,4,A186-1,,),"")</f>
        <v/>
      </c>
      <c r="H186" s="47"/>
      <c r="I186" s="100"/>
      <c r="M186" s="97"/>
      <c r="N186" s="97"/>
      <c r="O186" s="97"/>
      <c r="P186" s="97"/>
      <c r="Q186" s="97"/>
    </row>
    <row r="187" spans="1:17" ht="20.100000000000001" hidden="1" customHeight="1">
      <c r="A187" s="47">
        <f t="shared" si="4"/>
        <v>7</v>
      </c>
      <c r="B187" s="105" t="str">
        <f>IF(LEN(G10)&gt;0,MAX(B$63:$B186)+1,"")</f>
        <v/>
      </c>
      <c r="C187" s="101" t="str">
        <f ca="1">IF(LEN(OFFSET($A$5,5,A187-1,,))&gt;0,"  "&amp;OFFSET($A$5,5,A187-1,,),"")</f>
        <v/>
      </c>
      <c r="D187" s="47"/>
      <c r="E187" s="100"/>
      <c r="F187" s="105" t="str">
        <f>IF(LEN(G35)&gt;0,MAX(F$63:$F186)+1,"")</f>
        <v/>
      </c>
      <c r="G187" s="101" t="str">
        <f ca="1">IF(LEN(OFFSET($A$30,5,A187-1,,))&gt;0,"  "&amp;OFFSET($A$30,5,A187-1,,),"")</f>
        <v/>
      </c>
      <c r="H187" s="47"/>
      <c r="I187" s="100"/>
      <c r="M187" s="97"/>
      <c r="N187" s="97"/>
      <c r="O187" s="97"/>
      <c r="P187" s="97"/>
      <c r="Q187" s="97"/>
    </row>
    <row r="188" spans="1:17" ht="20.100000000000001" hidden="1" customHeight="1">
      <c r="A188" s="47">
        <f t="shared" si="4"/>
        <v>7</v>
      </c>
      <c r="B188" s="105" t="str">
        <f>IF(LEN(G11)&gt;0,MAX(B$63:$B187)+1,"")</f>
        <v/>
      </c>
      <c r="C188" s="101" t="str">
        <f ca="1">IF(LEN(OFFSET($A$5,6,A188-1,,))&gt;0,"  "&amp;OFFSET($A$5,6,A188-1,,),"")</f>
        <v/>
      </c>
      <c r="D188" s="47"/>
      <c r="E188" s="100"/>
      <c r="F188" s="105" t="str">
        <f>IF(LEN(G36)&gt;0,MAX(F$63:$F187)+1,"")</f>
        <v/>
      </c>
      <c r="G188" s="101" t="str">
        <f ca="1">IF(LEN(OFFSET($A$30,6,A188-1,,))&gt;0,"  "&amp;OFFSET($A$30,6,A188-1,,),"")</f>
        <v/>
      </c>
      <c r="H188" s="47"/>
      <c r="I188" s="100"/>
      <c r="M188" s="97"/>
      <c r="N188" s="97"/>
      <c r="O188" s="97"/>
      <c r="P188" s="97"/>
      <c r="Q188" s="97"/>
    </row>
    <row r="189" spans="1:17" ht="20.100000000000001" hidden="1" customHeight="1">
      <c r="A189" s="47">
        <f t="shared" si="4"/>
        <v>7</v>
      </c>
      <c r="B189" s="105" t="str">
        <f>IF(LEN(G12)&gt;0,MAX(B$63:$B188)+1,"")</f>
        <v/>
      </c>
      <c r="C189" s="101" t="str">
        <f ca="1">IF(LEN(OFFSET($A$5,7,A189-1,,))&gt;0,"  "&amp;OFFSET($A$5,7,A189-1,,),"")</f>
        <v/>
      </c>
      <c r="D189" s="47"/>
      <c r="E189" s="100"/>
      <c r="F189" s="105" t="str">
        <f>IF(LEN(G37)&gt;0,MAX(F$63:$F188)+1,"")</f>
        <v/>
      </c>
      <c r="G189" s="101" t="str">
        <f ca="1">IF(LEN(OFFSET($A$30,7,A189-1,,))&gt;0,"  "&amp;OFFSET($A$30,7,A189-1,,),"")</f>
        <v/>
      </c>
      <c r="H189" s="47"/>
      <c r="I189" s="100"/>
      <c r="M189" s="97"/>
      <c r="N189" s="97"/>
      <c r="O189" s="97"/>
      <c r="P189" s="97"/>
      <c r="Q189" s="97"/>
    </row>
    <row r="190" spans="1:17" ht="20.100000000000001" hidden="1" customHeight="1">
      <c r="A190" s="47">
        <f t="shared" si="4"/>
        <v>7</v>
      </c>
      <c r="B190" s="105" t="str">
        <f>IF(LEN(G13)&gt;0,MAX(B$63:$B189)+1,"")</f>
        <v/>
      </c>
      <c r="C190" s="101" t="str">
        <f ca="1">IF(LEN(OFFSET($A$5,8,A190-1,,))&gt;0,"  "&amp;OFFSET($A$5,8,A190-1,,),"")</f>
        <v/>
      </c>
      <c r="D190" s="47"/>
      <c r="E190" s="100"/>
      <c r="F190" s="105" t="str">
        <f>IF(LEN(G38)&gt;0,MAX(F$63:$F189)+1,"")</f>
        <v/>
      </c>
      <c r="G190" s="101" t="str">
        <f ca="1">IF(LEN(OFFSET($A$30,8,A190-1,,))&gt;0,"  "&amp;OFFSET($A$30,8,A190-1,,),"")</f>
        <v/>
      </c>
      <c r="H190" s="47"/>
      <c r="I190" s="100"/>
      <c r="M190" s="97"/>
      <c r="N190" s="97"/>
      <c r="O190" s="97"/>
      <c r="P190" s="97"/>
      <c r="Q190" s="97"/>
    </row>
    <row r="191" spans="1:17" ht="20.100000000000001" hidden="1" customHeight="1">
      <c r="A191" s="47">
        <f t="shared" si="4"/>
        <v>7</v>
      </c>
      <c r="B191" s="105" t="str">
        <f>IF(LEN(G14)&gt;0,MAX(B$63:$B190)+1,"")</f>
        <v/>
      </c>
      <c r="C191" s="101" t="str">
        <f ca="1">IF(LEN(OFFSET($A$5,9,A191-1,,))&gt;0,"  "&amp;OFFSET($A$5,9,A191-1,,),"")</f>
        <v/>
      </c>
      <c r="D191" s="47"/>
      <c r="E191" s="100"/>
      <c r="F191" s="105" t="str">
        <f>IF(LEN(G39)&gt;0,MAX(F$63:$F190)+1,"")</f>
        <v/>
      </c>
      <c r="G191" s="101" t="str">
        <f ca="1">IF(LEN(OFFSET($A$30,9,A191-1,,))&gt;0,"  "&amp;OFFSET($A$30,9,A191-1,,),"")</f>
        <v/>
      </c>
      <c r="H191" s="47"/>
      <c r="I191" s="100"/>
      <c r="M191" s="97"/>
      <c r="N191" s="97"/>
      <c r="O191" s="97"/>
      <c r="P191" s="97"/>
      <c r="Q191" s="97"/>
    </row>
    <row r="192" spans="1:17" ht="20.100000000000001" hidden="1" customHeight="1">
      <c r="A192" s="47">
        <f t="shared" ref="A192:A255" si="5">QUOTIENT(ROW(A192)-43,20)</f>
        <v>7</v>
      </c>
      <c r="B192" s="105" t="str">
        <f>IF(LEN(G15)&gt;0,MAX(B$63:$B191)+1,"")</f>
        <v/>
      </c>
      <c r="C192" s="101" t="str">
        <f ca="1">IF(LEN(OFFSET($A$5,10,A192-1,,))&gt;0,"  "&amp;OFFSET($A$5,10,A192-1,,),"")</f>
        <v/>
      </c>
      <c r="D192" s="47"/>
      <c r="E192" s="100"/>
      <c r="F192" s="105" t="str">
        <f>IF(LEN(G40)&gt;0,MAX(F$63:$F191)+1,"")</f>
        <v/>
      </c>
      <c r="G192" s="101" t="str">
        <f ca="1">IF(LEN(OFFSET($A$30,10,A192-1,,))&gt;0,"  "&amp;OFFSET($A$30,10,A192-1,,),"")</f>
        <v/>
      </c>
      <c r="H192" s="47"/>
      <c r="I192" s="100"/>
      <c r="M192" s="97"/>
      <c r="N192" s="97"/>
      <c r="O192" s="97"/>
      <c r="P192" s="97"/>
      <c r="Q192" s="97"/>
    </row>
    <row r="193" spans="1:17" ht="20.100000000000001" hidden="1" customHeight="1">
      <c r="A193" s="47">
        <f t="shared" si="5"/>
        <v>7</v>
      </c>
      <c r="B193" s="105" t="str">
        <f>IF(LEN(G16)&gt;0,MAX(B$63:$B192)+1,"")</f>
        <v/>
      </c>
      <c r="C193" s="101" t="str">
        <f ca="1">IF(LEN(OFFSET($A$5,11,A193-1,,))&gt;0,"  "&amp;OFFSET($A$5,11,A193-1,,),"")</f>
        <v/>
      </c>
      <c r="D193" s="47"/>
      <c r="E193" s="100"/>
      <c r="F193" s="105" t="str">
        <f>IF(LEN(G41)&gt;0,MAX(F$63:$F192)+1,"")</f>
        <v/>
      </c>
      <c r="G193" s="101" t="str">
        <f ca="1">IF(LEN(OFFSET($A$30,11,A193-1,,))&gt;0,"  "&amp;OFFSET($A$30,11,A193-1,,),"")</f>
        <v/>
      </c>
      <c r="H193" s="47"/>
      <c r="I193" s="100"/>
      <c r="M193" s="97"/>
      <c r="N193" s="97"/>
      <c r="O193" s="97"/>
      <c r="P193" s="97"/>
      <c r="Q193" s="97"/>
    </row>
    <row r="194" spans="1:17" ht="20.100000000000001" hidden="1" customHeight="1">
      <c r="A194" s="47">
        <f t="shared" si="5"/>
        <v>7</v>
      </c>
      <c r="B194" s="105" t="str">
        <f>IF(LEN(G17)&gt;0,MAX(B$63:$B193)+1,"")</f>
        <v/>
      </c>
      <c r="C194" s="101" t="str">
        <f ca="1">IF(LEN(OFFSET($A$5,12,A194-1,,))&gt;0,"  "&amp;OFFSET($A$5,12,A194-1,,),"")</f>
        <v/>
      </c>
      <c r="D194" s="47"/>
      <c r="E194" s="100"/>
      <c r="F194" s="105" t="str">
        <f>IF(LEN(G42)&gt;0,MAX(F$63:$F193)+1,"")</f>
        <v/>
      </c>
      <c r="G194" s="101" t="str">
        <f ca="1">IF(LEN(OFFSET($A$30,12,A194-1,,))&gt;0,"  "&amp;OFFSET($A$30,12,A194-1,,),"")</f>
        <v/>
      </c>
      <c r="H194" s="47"/>
      <c r="I194" s="100"/>
      <c r="M194" s="97"/>
      <c r="N194" s="97"/>
      <c r="O194" s="97"/>
      <c r="P194" s="97"/>
      <c r="Q194" s="97"/>
    </row>
    <row r="195" spans="1:17" ht="20.100000000000001" hidden="1" customHeight="1">
      <c r="A195" s="47">
        <f t="shared" si="5"/>
        <v>7</v>
      </c>
      <c r="B195" s="105" t="str">
        <f>IF(LEN(G18)&gt;0,MAX(B$63:$B194)+1,"")</f>
        <v/>
      </c>
      <c r="C195" s="101" t="str">
        <f ca="1">IF(LEN(OFFSET($A$5,13,A195-1,,))&gt;0,"  "&amp;OFFSET($A$5,13,A195-1,,),"")</f>
        <v/>
      </c>
      <c r="D195" s="47"/>
      <c r="E195" s="100"/>
      <c r="F195" s="105" t="str">
        <f>IF(LEN(G43)&gt;0,MAX(F$63:$F194)+1,"")</f>
        <v/>
      </c>
      <c r="G195" s="101" t="str">
        <f ca="1">IF(LEN(OFFSET($A$30,13,A195-1,,))&gt;0,"  "&amp;OFFSET($A$30,13,A195-1,,),"")</f>
        <v/>
      </c>
      <c r="H195" s="47"/>
      <c r="I195" s="100"/>
      <c r="M195" s="97"/>
      <c r="N195" s="97"/>
      <c r="O195" s="97"/>
      <c r="P195" s="97"/>
      <c r="Q195" s="97"/>
    </row>
    <row r="196" spans="1:17" ht="20.100000000000001" hidden="1" customHeight="1">
      <c r="A196" s="47">
        <f t="shared" si="5"/>
        <v>7</v>
      </c>
      <c r="B196" s="105" t="str">
        <f>IF(LEN(G19)&gt;0,MAX(B$63:$B195)+1,"")</f>
        <v/>
      </c>
      <c r="C196" s="101" t="str">
        <f ca="1">IF(LEN(OFFSET($A$5,14,A196-1,,))&gt;0,"  "&amp;OFFSET($A$5,14,A196-1,,),"")</f>
        <v/>
      </c>
      <c r="D196" s="47"/>
      <c r="E196" s="100"/>
      <c r="F196" s="105" t="str">
        <f>IF(LEN(G44)&gt;0,MAX(F$63:$F195)+1,"")</f>
        <v/>
      </c>
      <c r="G196" s="101" t="str">
        <f ca="1">IF(LEN(OFFSET($A$30,14,A196-1,,))&gt;0,"  "&amp;OFFSET($A$30,14,A196-1,,),"")</f>
        <v/>
      </c>
      <c r="H196" s="47"/>
      <c r="I196" s="100"/>
      <c r="M196" s="97"/>
      <c r="N196" s="97"/>
      <c r="O196" s="97"/>
      <c r="P196" s="97"/>
      <c r="Q196" s="97"/>
    </row>
    <row r="197" spans="1:17" ht="20.100000000000001" hidden="1" customHeight="1">
      <c r="A197" s="47">
        <f t="shared" si="5"/>
        <v>7</v>
      </c>
      <c r="B197" s="105" t="str">
        <f>IF(LEN(G20)&gt;0,MAX(B$63:$B196)+1,"")</f>
        <v/>
      </c>
      <c r="C197" s="101" t="str">
        <f ca="1">IF(LEN(OFFSET($A$5,15,A197-1,,))&gt;0,"  "&amp;OFFSET($A$5,15,A197-1,,),"")</f>
        <v/>
      </c>
      <c r="D197" s="47"/>
      <c r="E197" s="100"/>
      <c r="F197" s="105" t="str">
        <f>IF(LEN(G45)&gt;0,MAX(F$63:$F196)+1,"")</f>
        <v/>
      </c>
      <c r="G197" s="101" t="str">
        <f ca="1">IF(LEN(OFFSET($A$30,15,A197-1,,))&gt;0,"  "&amp;OFFSET($A$30,15,A197-1,,),"")</f>
        <v/>
      </c>
      <c r="H197" s="47"/>
      <c r="I197" s="100"/>
      <c r="M197" s="97"/>
      <c r="N197" s="97"/>
      <c r="O197" s="97"/>
      <c r="P197" s="97"/>
      <c r="Q197" s="97"/>
    </row>
    <row r="198" spans="1:17" ht="20.100000000000001" hidden="1" customHeight="1">
      <c r="A198" s="47">
        <f t="shared" si="5"/>
        <v>7</v>
      </c>
      <c r="B198" s="105" t="str">
        <f>IF(LEN(G21)&gt;0,MAX(B$63:$B197)+1,"")</f>
        <v/>
      </c>
      <c r="C198" s="101" t="str">
        <f ca="1">IF(LEN(OFFSET($A$5,16,A198-1,,))&gt;0,"  "&amp;OFFSET($A$5,16,A198-1,,),"")</f>
        <v/>
      </c>
      <c r="D198" s="47"/>
      <c r="E198" s="100"/>
      <c r="F198" s="105" t="str">
        <f>IF(LEN(G46)&gt;0,MAX(F$63:$F197)+1,"")</f>
        <v/>
      </c>
      <c r="G198" s="101" t="str">
        <f ca="1">IF(LEN(OFFSET($A$30,16,A198-1,,))&gt;0,"  "&amp;OFFSET($A$30,16,A198-1,,),"")</f>
        <v/>
      </c>
      <c r="H198" s="47"/>
      <c r="I198" s="100"/>
      <c r="M198" s="97"/>
      <c r="N198" s="97"/>
      <c r="O198" s="97"/>
      <c r="P198" s="97"/>
      <c r="Q198" s="97"/>
    </row>
    <row r="199" spans="1:17" ht="20.100000000000001" hidden="1" customHeight="1">
      <c r="A199" s="47">
        <f t="shared" si="5"/>
        <v>7</v>
      </c>
      <c r="B199" s="105" t="str">
        <f>IF(LEN(G22)&gt;0,MAX(B$63:$B198)+1,"")</f>
        <v/>
      </c>
      <c r="C199" s="101" t="str">
        <f ca="1">IF(LEN(OFFSET($A$5,17,A199-1,,))&gt;0,"  "&amp;OFFSET($A$5,17,A199-1,,),"")</f>
        <v/>
      </c>
      <c r="D199" s="47"/>
      <c r="E199" s="100"/>
      <c r="F199" s="105" t="str">
        <f>IF(LEN(G47)&gt;0,MAX(F$63:$F198)+1,"")</f>
        <v/>
      </c>
      <c r="G199" s="101" t="str">
        <f ca="1">IF(LEN(OFFSET($A$30,17,A199-1,,))&gt;0,"  "&amp;OFFSET($A$30,17,A199-1,,),"")</f>
        <v/>
      </c>
      <c r="H199" s="47"/>
      <c r="I199" s="100"/>
      <c r="M199" s="97"/>
      <c r="N199" s="97"/>
      <c r="O199" s="97"/>
      <c r="P199" s="97"/>
      <c r="Q199" s="97"/>
    </row>
    <row r="200" spans="1:17" s="96" customFormat="1" ht="20.100000000000001" hidden="1" customHeight="1">
      <c r="A200" s="47">
        <f t="shared" si="5"/>
        <v>7</v>
      </c>
      <c r="B200" s="105" t="str">
        <f>IF(LEN(G23)&gt;0,MAX(B$63:$B199)+1,"")</f>
        <v/>
      </c>
      <c r="C200" s="101" t="str">
        <f ca="1">IF(LEN(OFFSET($A$5,18,A200-1,,))&gt;0,"  "&amp;OFFSET($A$5,18,A200-1,,),"")</f>
        <v/>
      </c>
      <c r="D200" s="47"/>
      <c r="E200" s="100"/>
      <c r="F200" s="105" t="str">
        <f>IF(LEN(G48)&gt;0,MAX(F$63:$F199)+1,"")</f>
        <v/>
      </c>
      <c r="G200" s="101" t="str">
        <f ca="1">IF(LEN(OFFSET($A$30,18,A200-1,,))&gt;0,"  "&amp;OFFSET($A$30,18,A200-1,,),"")</f>
        <v/>
      </c>
      <c r="H200" s="47"/>
      <c r="I200" s="100"/>
      <c r="J200" s="97"/>
      <c r="K200" s="106"/>
      <c r="L200" s="106"/>
      <c r="M200" s="106"/>
      <c r="N200" s="106"/>
      <c r="O200" s="106"/>
      <c r="P200" s="106"/>
      <c r="Q200" s="106"/>
    </row>
    <row r="201" spans="1:17" s="96" customFormat="1" ht="20.100000000000001" hidden="1" customHeight="1">
      <c r="A201" s="47">
        <f t="shared" si="5"/>
        <v>7</v>
      </c>
      <c r="B201" s="105" t="str">
        <f>IF(LEN(G24)&gt;0,MAX(B$63:$B200)+1,"")</f>
        <v/>
      </c>
      <c r="C201" s="101" t="str">
        <f ca="1">IF(LEN(OFFSET($A$5,19,A201-1,,))&gt;0,"  "&amp;OFFSET($A$5,19,A201-1,,),"")</f>
        <v/>
      </c>
      <c r="D201" s="47"/>
      <c r="E201" s="100"/>
      <c r="F201" s="105" t="str">
        <f>IF(LEN(G49)&gt;0,MAX(F$63:$F200)+1,"")</f>
        <v/>
      </c>
      <c r="G201" s="101" t="str">
        <f ca="1">IF(LEN(OFFSET($A$30,19,A201-1,,))&gt;0,"  "&amp;OFFSET($A$30,19,A201-1,,),"")</f>
        <v/>
      </c>
      <c r="H201" s="47"/>
      <c r="I201" s="100"/>
      <c r="J201" s="97"/>
      <c r="K201" s="106"/>
      <c r="L201" s="106"/>
      <c r="M201" s="106"/>
      <c r="N201" s="106"/>
      <c r="O201" s="106"/>
      <c r="P201" s="106"/>
      <c r="Q201" s="106"/>
    </row>
    <row r="202" spans="1:17" s="96" customFormat="1" ht="20.100000000000001" hidden="1" customHeight="1">
      <c r="A202" s="47">
        <f t="shared" si="5"/>
        <v>7</v>
      </c>
      <c r="B202" s="105" t="str">
        <f>IF(LEN(G25)&gt;0,MAX(B$63:$B201)+1,"")</f>
        <v/>
      </c>
      <c r="C202" s="101" t="str">
        <f ca="1">IF(LEN(OFFSET($A$5,20,A202-1,,))&gt;0,"  "&amp;OFFSET($A$5,20,A202-1,,),"")</f>
        <v/>
      </c>
      <c r="D202" s="47"/>
      <c r="E202" s="100"/>
      <c r="F202" s="105" t="str">
        <f>IF(LEN(G50)&gt;0,MAX(F$63:$F201)+1,"")</f>
        <v/>
      </c>
      <c r="G202" s="101" t="str">
        <f ca="1">IF(LEN(OFFSET($A$30,20,A202-1,,))&gt;0,"  "&amp;OFFSET($A$30,20,A202-1,,),"")</f>
        <v/>
      </c>
      <c r="H202" s="47"/>
      <c r="I202" s="100"/>
      <c r="J202" s="97"/>
      <c r="K202" s="106"/>
      <c r="L202" s="106"/>
      <c r="M202" s="106"/>
      <c r="N202" s="106"/>
      <c r="O202" s="106"/>
      <c r="P202" s="106"/>
      <c r="Q202" s="106"/>
    </row>
    <row r="203" spans="1:17" s="96" customFormat="1" ht="20.100000000000001" hidden="1" customHeight="1">
      <c r="A203" s="47">
        <f t="shared" si="5"/>
        <v>8</v>
      </c>
      <c r="B203" s="105">
        <f>IF(LEN(H6)&gt;0,D203+1,0)</f>
        <v>0</v>
      </c>
      <c r="C203" s="101" t="str">
        <f ca="1">IF(LEN(OFFSET($A$5,1,A203-1,,))&gt;0,"  "&amp;OFFSET($A$5,1,A203-1,,),"")</f>
        <v/>
      </c>
      <c r="D203" s="47" t="b">
        <f ca="1">IF(COUNTA(OFFSET($A$6,,A203-1,20,1))&gt;0,MAX(B183:B202)+1)</f>
        <v>0</v>
      </c>
      <c r="E203" s="103" t="str">
        <f ca="1">IF(COUNTA(OFFSET($A$6,,A203-1,20,1))&gt;0,OFFSET($A$5,,A203-1,,),"")</f>
        <v/>
      </c>
      <c r="F203" s="105">
        <f ca="1">IF(LEN(H31)&gt;0,H203+1,0)</f>
        <v>40</v>
      </c>
      <c r="G203" s="101" t="str">
        <f ca="1">IF(LEN(OFFSET($A$30,1,A203-1,,))&gt;0,"  "&amp;OFFSET($A$30,1,A203-1,,),"")</f>
        <v xml:space="preserve">  도서구입</v>
      </c>
      <c r="H203" s="100">
        <f ca="1">IF(COUNTA(OFFSET($A$31,,A203-1,20,1))&gt;0,MAX(F183:F202)+1)</f>
        <v>39</v>
      </c>
      <c r="I203" s="103" t="str">
        <f ca="1">IF(COUNTA(OFFSET($A$31,,A203-1,20,1))&gt;0,OFFSET($A$30,,A203-1,,),"")</f>
        <v>기타</v>
      </c>
      <c r="J203" s="97"/>
      <c r="K203" s="106"/>
      <c r="L203" s="106"/>
      <c r="M203" s="106"/>
      <c r="N203" s="106"/>
      <c r="O203" s="106"/>
      <c r="P203" s="106"/>
      <c r="Q203" s="106"/>
    </row>
    <row r="204" spans="1:17" s="96" customFormat="1" ht="20.100000000000001" hidden="1" customHeight="1">
      <c r="A204" s="47">
        <f t="shared" si="5"/>
        <v>8</v>
      </c>
      <c r="B204" s="105" t="str">
        <f>IF(LEN(H7)&gt;0,MAX(B$63:$B203)+1,"")</f>
        <v/>
      </c>
      <c r="C204" s="101" t="str">
        <f ca="1">IF(LEN(OFFSET($A$5,2,A204-1,,))&gt;0,"  "&amp;OFFSET($A$5,2,A204-1,,),"")</f>
        <v/>
      </c>
      <c r="D204" s="47"/>
      <c r="E204" s="103"/>
      <c r="F204" s="105">
        <f ca="1">IF(LEN(H32)&gt;0,MAX(F$63:$F203)+1,"")</f>
        <v>41</v>
      </c>
      <c r="G204" s="101" t="str">
        <f ca="1">IF(LEN(OFFSET($A$30,2,A204-1,,))&gt;0,"  "&amp;OFFSET($A$30,2,A204-1,,),"")</f>
        <v xml:space="preserve">  잡화</v>
      </c>
      <c r="H204" s="47"/>
      <c r="I204" s="103"/>
      <c r="J204" s="97"/>
      <c r="K204" s="106"/>
      <c r="L204" s="106"/>
      <c r="M204" s="106"/>
      <c r="N204" s="106"/>
      <c r="O204" s="106"/>
      <c r="P204" s="106"/>
      <c r="Q204" s="106"/>
    </row>
    <row r="205" spans="1:17" s="96" customFormat="1" ht="20.100000000000001" hidden="1" customHeight="1">
      <c r="A205" s="47">
        <f t="shared" si="5"/>
        <v>8</v>
      </c>
      <c r="B205" s="105" t="str">
        <f>IF(LEN(H8)&gt;0,MAX(B$63:$B204)+1,"")</f>
        <v/>
      </c>
      <c r="C205" s="101" t="str">
        <f ca="1">IF(LEN(OFFSET($A$5,3,A205-1,,))&gt;0,"  "&amp;OFFSET($A$5,3,A205-1,,),"")</f>
        <v/>
      </c>
      <c r="D205" s="47"/>
      <c r="E205" s="103"/>
      <c r="F205" s="105">
        <f ca="1">IF(LEN(H33)&gt;0,MAX(F$63:$F204)+1,"")</f>
        <v>42</v>
      </c>
      <c r="G205" s="101" t="str">
        <f ca="1">IF(LEN(OFFSET($A$30,3,A205-1,,))&gt;0,"  "&amp;OFFSET($A$30,3,A205-1,,),"")</f>
        <v xml:space="preserve">  비품구입</v>
      </c>
      <c r="H205" s="47"/>
      <c r="I205" s="103"/>
      <c r="J205" s="97"/>
      <c r="K205" s="106"/>
      <c r="L205" s="106"/>
      <c r="M205" s="106"/>
      <c r="N205" s="106"/>
      <c r="O205" s="106"/>
      <c r="P205" s="106"/>
      <c r="Q205" s="106"/>
    </row>
    <row r="206" spans="1:17" s="96" customFormat="1" ht="20.100000000000001" hidden="1" customHeight="1">
      <c r="A206" s="47">
        <f t="shared" si="5"/>
        <v>8</v>
      </c>
      <c r="B206" s="105" t="str">
        <f>IF(LEN(H9)&gt;0,MAX(B$63:$B205)+1,"")</f>
        <v/>
      </c>
      <c r="C206" s="101" t="str">
        <f ca="1">IF(LEN(OFFSET($A$5,4,A206-1,,))&gt;0,"  "&amp;OFFSET($A$5,4,A206-1,,),"")</f>
        <v/>
      </c>
      <c r="D206" s="47"/>
      <c r="E206" s="103"/>
      <c r="F206" s="105">
        <f ca="1">IF(LEN(H34)&gt;0,MAX(F$63:$F205)+1,"")</f>
        <v>43</v>
      </c>
      <c r="G206" s="101" t="str">
        <f ca="1">IF(LEN(OFFSET($A$30,4,A206-1,,))&gt;0,"  "&amp;OFFSET($A$30,4,A206-1,,),"")</f>
        <v xml:space="preserve">  기타</v>
      </c>
      <c r="H206" s="47"/>
      <c r="I206" s="103"/>
      <c r="J206" s="97"/>
      <c r="K206" s="106"/>
      <c r="L206" s="106"/>
      <c r="M206" s="106"/>
      <c r="N206" s="106"/>
      <c r="O206" s="106"/>
      <c r="P206" s="106"/>
      <c r="Q206" s="106"/>
    </row>
    <row r="207" spans="1:17" s="96" customFormat="1" ht="20.100000000000001" hidden="1" customHeight="1">
      <c r="A207" s="47">
        <f t="shared" si="5"/>
        <v>8</v>
      </c>
      <c r="B207" s="105" t="str">
        <f>IF(LEN(H10)&gt;0,MAX(B$63:$B206)+1,"")</f>
        <v/>
      </c>
      <c r="C207" s="101" t="str">
        <f ca="1">IF(LEN(OFFSET($A$5,5,A207-1,,))&gt;0,"  "&amp;OFFSET($A$5,5,A207-1,,),"")</f>
        <v/>
      </c>
      <c r="D207" s="47"/>
      <c r="E207" s="103"/>
      <c r="F207" s="105" t="str">
        <f>IF(LEN(H35)&gt;0,MAX(F$63:$F206)+1,"")</f>
        <v/>
      </c>
      <c r="G207" s="101" t="str">
        <f ca="1">IF(LEN(OFFSET($A$30,5,A207-1,,))&gt;0,"  "&amp;OFFSET($A$30,5,A207-1,,),"")</f>
        <v/>
      </c>
      <c r="H207" s="47"/>
      <c r="I207" s="103"/>
      <c r="J207" s="97"/>
      <c r="K207" s="106"/>
      <c r="L207" s="106"/>
      <c r="M207" s="106"/>
      <c r="N207" s="106"/>
      <c r="O207" s="106"/>
      <c r="P207" s="106"/>
      <c r="Q207" s="106"/>
    </row>
    <row r="208" spans="1:17" s="96" customFormat="1" ht="20.100000000000001" hidden="1" customHeight="1">
      <c r="A208" s="47">
        <f t="shared" si="5"/>
        <v>8</v>
      </c>
      <c r="B208" s="105" t="str">
        <f>IF(LEN(H11)&gt;0,MAX(B$63:$B207)+1,"")</f>
        <v/>
      </c>
      <c r="C208" s="101" t="str">
        <f ca="1">IF(LEN(OFFSET($A$5,6,A208-1,,))&gt;0,"  "&amp;OFFSET($A$5,6,A208-1,,),"")</f>
        <v/>
      </c>
      <c r="D208" s="47"/>
      <c r="E208" s="103"/>
      <c r="F208" s="105" t="str">
        <f>IF(LEN(H36)&gt;0,MAX(F$63:$F207)+1,"")</f>
        <v/>
      </c>
      <c r="G208" s="101" t="str">
        <f ca="1">IF(LEN(OFFSET($A$30,6,A208-1,,))&gt;0,"  "&amp;OFFSET($A$30,6,A208-1,,),"")</f>
        <v/>
      </c>
      <c r="H208" s="47"/>
      <c r="I208" s="103"/>
      <c r="J208" s="97"/>
      <c r="K208" s="106"/>
      <c r="L208" s="106"/>
      <c r="M208" s="106"/>
      <c r="N208" s="106"/>
      <c r="O208" s="106"/>
      <c r="P208" s="106"/>
      <c r="Q208" s="106"/>
    </row>
    <row r="209" spans="1:17" s="96" customFormat="1" ht="20.100000000000001" hidden="1" customHeight="1">
      <c r="A209" s="47">
        <f t="shared" si="5"/>
        <v>8</v>
      </c>
      <c r="B209" s="105" t="str">
        <f>IF(LEN(H12)&gt;0,MAX(B$63:$B208)+1,"")</f>
        <v/>
      </c>
      <c r="C209" s="101" t="str">
        <f ca="1">IF(LEN(OFFSET($A$5,7,A209-1,,))&gt;0,"  "&amp;OFFSET($A$5,7,A209-1,,),"")</f>
        <v/>
      </c>
      <c r="D209" s="47"/>
      <c r="E209" s="103"/>
      <c r="F209" s="105" t="str">
        <f>IF(LEN(H37)&gt;0,MAX(F$63:$F208)+1,"")</f>
        <v/>
      </c>
      <c r="G209" s="101" t="str">
        <f ca="1">IF(LEN(OFFSET($A$30,7,A209-1,,))&gt;0,"  "&amp;OFFSET($A$30,7,A209-1,,),"")</f>
        <v/>
      </c>
      <c r="H209" s="47"/>
      <c r="I209" s="103"/>
      <c r="J209" s="97"/>
      <c r="K209" s="106"/>
      <c r="L209" s="106"/>
      <c r="M209" s="106"/>
      <c r="N209" s="106"/>
      <c r="O209" s="106"/>
      <c r="P209" s="106"/>
      <c r="Q209" s="106"/>
    </row>
    <row r="210" spans="1:17" s="96" customFormat="1" ht="20.100000000000001" hidden="1" customHeight="1">
      <c r="A210" s="47">
        <f t="shared" si="5"/>
        <v>8</v>
      </c>
      <c r="B210" s="105" t="str">
        <f>IF(LEN(H13)&gt;0,MAX(B$63:$B209)+1,"")</f>
        <v/>
      </c>
      <c r="C210" s="101" t="str">
        <f ca="1">IF(LEN(OFFSET($A$5,8,A210-1,,))&gt;0,"  "&amp;OFFSET($A$5,8,A210-1,,),"")</f>
        <v/>
      </c>
      <c r="D210" s="47"/>
      <c r="E210" s="103"/>
      <c r="F210" s="105" t="str">
        <f>IF(LEN(H38)&gt;0,MAX(F$63:$F209)+1,"")</f>
        <v/>
      </c>
      <c r="G210" s="101" t="str">
        <f ca="1">IF(LEN(OFFSET($A$30,8,A210-1,,))&gt;0,"  "&amp;OFFSET($A$30,8,A210-1,,),"")</f>
        <v/>
      </c>
      <c r="H210" s="47"/>
      <c r="I210" s="103"/>
      <c r="J210" s="97"/>
      <c r="K210" s="106"/>
      <c r="L210" s="106"/>
      <c r="M210" s="106"/>
      <c r="N210" s="106"/>
      <c r="O210" s="106"/>
      <c r="P210" s="106"/>
      <c r="Q210" s="106"/>
    </row>
    <row r="211" spans="1:17" s="96" customFormat="1" ht="20.100000000000001" hidden="1" customHeight="1">
      <c r="A211" s="47">
        <f t="shared" si="5"/>
        <v>8</v>
      </c>
      <c r="B211" s="105" t="str">
        <f>IF(LEN(H14)&gt;0,MAX(B$63:$B210)+1,"")</f>
        <v/>
      </c>
      <c r="C211" s="101" t="str">
        <f ca="1">IF(LEN(OFFSET($A$5,9,A211-1,,))&gt;0,"  "&amp;OFFSET($A$5,9,A211-1,,),"")</f>
        <v/>
      </c>
      <c r="D211" s="47"/>
      <c r="E211" s="103"/>
      <c r="F211" s="105" t="str">
        <f>IF(LEN(H39)&gt;0,MAX(F$63:$F210)+1,"")</f>
        <v/>
      </c>
      <c r="G211" s="101" t="str">
        <f ca="1">IF(LEN(OFFSET($A$30,9,A211-1,,))&gt;0,"  "&amp;OFFSET($A$30,9,A211-1,,),"")</f>
        <v/>
      </c>
      <c r="H211" s="47"/>
      <c r="I211" s="103"/>
      <c r="J211" s="97"/>
      <c r="K211" s="106"/>
      <c r="L211" s="106"/>
      <c r="M211" s="106"/>
      <c r="N211" s="106"/>
      <c r="O211" s="106"/>
      <c r="P211" s="106"/>
      <c r="Q211" s="106"/>
    </row>
    <row r="212" spans="1:17" s="96" customFormat="1" ht="20.100000000000001" hidden="1" customHeight="1">
      <c r="A212" s="47">
        <f t="shared" si="5"/>
        <v>8</v>
      </c>
      <c r="B212" s="105" t="str">
        <f>IF(LEN(H15)&gt;0,MAX(B$63:$B211)+1,"")</f>
        <v/>
      </c>
      <c r="C212" s="101" t="str">
        <f ca="1">IF(LEN(OFFSET($A$5,10,A212-1,,))&gt;0,"  "&amp;OFFSET($A$5,10,A212-1,,),"")</f>
        <v/>
      </c>
      <c r="D212" s="47"/>
      <c r="E212" s="103"/>
      <c r="F212" s="105" t="str">
        <f>IF(LEN(H40)&gt;0,MAX(F$63:$F211)+1,"")</f>
        <v/>
      </c>
      <c r="G212" s="101" t="str">
        <f ca="1">IF(LEN(OFFSET($A$30,10,A212-1,,))&gt;0,"  "&amp;OFFSET($A$30,10,A212-1,,),"")</f>
        <v/>
      </c>
      <c r="H212" s="47"/>
      <c r="I212" s="103"/>
      <c r="J212" s="97"/>
      <c r="K212" s="106"/>
      <c r="L212" s="106"/>
      <c r="M212" s="106"/>
      <c r="N212" s="106"/>
      <c r="O212" s="106"/>
      <c r="P212" s="106"/>
      <c r="Q212" s="106"/>
    </row>
    <row r="213" spans="1:17" s="96" customFormat="1" ht="20.100000000000001" hidden="1" customHeight="1">
      <c r="A213" s="47">
        <f t="shared" si="5"/>
        <v>8</v>
      </c>
      <c r="B213" s="105" t="str">
        <f>IF(LEN(H16)&gt;0,MAX(B$63:$B212)+1,"")</f>
        <v/>
      </c>
      <c r="C213" s="101" t="str">
        <f ca="1">IF(LEN(OFFSET($A$5,11,A213-1,,))&gt;0,"  "&amp;OFFSET($A$5,11,A213-1,,),"")</f>
        <v/>
      </c>
      <c r="D213" s="47"/>
      <c r="E213" s="103"/>
      <c r="F213" s="105" t="str">
        <f>IF(LEN(H41)&gt;0,MAX(F$63:$F212)+1,"")</f>
        <v/>
      </c>
      <c r="G213" s="101" t="str">
        <f ca="1">IF(LEN(OFFSET($A$30,11,A213-1,,))&gt;0,"  "&amp;OFFSET($A$30,11,A213-1,,),"")</f>
        <v/>
      </c>
      <c r="H213" s="47"/>
      <c r="I213" s="103"/>
      <c r="J213" s="97"/>
      <c r="K213" s="106"/>
      <c r="L213" s="106"/>
      <c r="M213" s="106"/>
      <c r="N213" s="106"/>
      <c r="O213" s="106"/>
      <c r="P213" s="106"/>
      <c r="Q213" s="106"/>
    </row>
    <row r="214" spans="1:17" s="96" customFormat="1" ht="20.100000000000001" hidden="1" customHeight="1">
      <c r="A214" s="47">
        <f t="shared" si="5"/>
        <v>8</v>
      </c>
      <c r="B214" s="105" t="str">
        <f>IF(LEN(H17)&gt;0,MAX(B$63:$B213)+1,"")</f>
        <v/>
      </c>
      <c r="C214" s="101" t="str">
        <f ca="1">IF(LEN(OFFSET($A$5,12,A214-1,,))&gt;0,"  "&amp;OFFSET($A$5,12,A214-1,,),"")</f>
        <v/>
      </c>
      <c r="D214" s="47"/>
      <c r="E214" s="103"/>
      <c r="F214" s="105" t="str">
        <f>IF(LEN(H42)&gt;0,MAX(F$63:$F213)+1,"")</f>
        <v/>
      </c>
      <c r="G214" s="101" t="str">
        <f ca="1">IF(LEN(OFFSET($A$30,12,A214-1,,))&gt;0,"  "&amp;OFFSET($A$30,12,A214-1,,),"")</f>
        <v/>
      </c>
      <c r="H214" s="47"/>
      <c r="I214" s="103"/>
      <c r="J214" s="97"/>
      <c r="K214" s="106"/>
      <c r="L214" s="106"/>
      <c r="M214" s="106"/>
      <c r="N214" s="106"/>
      <c r="O214" s="106"/>
      <c r="P214" s="106"/>
      <c r="Q214" s="106"/>
    </row>
    <row r="215" spans="1:17" s="96" customFormat="1" ht="20.100000000000001" hidden="1" customHeight="1">
      <c r="A215" s="47">
        <f t="shared" si="5"/>
        <v>8</v>
      </c>
      <c r="B215" s="105" t="str">
        <f>IF(LEN(H18)&gt;0,MAX(B$63:$B214)+1,"")</f>
        <v/>
      </c>
      <c r="C215" s="101" t="str">
        <f ca="1">IF(LEN(OFFSET($A$5,13,A215-1,,))&gt;0,"  "&amp;OFFSET($A$5,13,A215-1,,),"")</f>
        <v/>
      </c>
      <c r="D215" s="47"/>
      <c r="E215" s="103"/>
      <c r="F215" s="105" t="str">
        <f>IF(LEN(H43)&gt;0,MAX(F$63:$F214)+1,"")</f>
        <v/>
      </c>
      <c r="G215" s="101" t="str">
        <f ca="1">IF(LEN(OFFSET($A$30,13,A215-1,,))&gt;0,"  "&amp;OFFSET($A$30,13,A215-1,,),"")</f>
        <v/>
      </c>
      <c r="H215" s="47"/>
      <c r="I215" s="103"/>
      <c r="J215" s="97"/>
      <c r="K215" s="106"/>
      <c r="L215" s="106"/>
      <c r="M215" s="106"/>
      <c r="N215" s="106"/>
      <c r="O215" s="106"/>
      <c r="P215" s="106"/>
      <c r="Q215" s="106"/>
    </row>
    <row r="216" spans="1:17" s="96" customFormat="1" ht="20.100000000000001" hidden="1" customHeight="1">
      <c r="A216" s="47">
        <f t="shared" si="5"/>
        <v>8</v>
      </c>
      <c r="B216" s="105" t="str">
        <f>IF(LEN(H19)&gt;0,MAX(B$63:$B215)+1,"")</f>
        <v/>
      </c>
      <c r="C216" s="101" t="str">
        <f ca="1">IF(LEN(OFFSET($A$5,14,A216-1,,))&gt;0,"  "&amp;OFFSET($A$5,14,A216-1,,),"")</f>
        <v/>
      </c>
      <c r="D216" s="47"/>
      <c r="E216" s="103"/>
      <c r="F216" s="105" t="str">
        <f>IF(LEN(H44)&gt;0,MAX(F$63:$F215)+1,"")</f>
        <v/>
      </c>
      <c r="G216" s="101" t="str">
        <f ca="1">IF(LEN(OFFSET($A$30,14,A216-1,,))&gt;0,"  "&amp;OFFSET($A$30,14,A216-1,,),"")</f>
        <v/>
      </c>
      <c r="H216" s="47"/>
      <c r="I216" s="103"/>
      <c r="J216" s="97"/>
      <c r="K216" s="106"/>
      <c r="L216" s="106"/>
      <c r="M216" s="106"/>
      <c r="N216" s="106"/>
      <c r="O216" s="106"/>
      <c r="P216" s="106"/>
      <c r="Q216" s="106"/>
    </row>
    <row r="217" spans="1:17" s="96" customFormat="1" ht="20.100000000000001" hidden="1" customHeight="1">
      <c r="A217" s="47">
        <f t="shared" si="5"/>
        <v>8</v>
      </c>
      <c r="B217" s="105" t="str">
        <f>IF(LEN(H20)&gt;0,MAX(B$63:$B216)+1,"")</f>
        <v/>
      </c>
      <c r="C217" s="101" t="str">
        <f ca="1">IF(LEN(OFFSET($A$5,15,A217-1,,))&gt;0,"  "&amp;OFFSET($A$5,15,A217-1,,),"")</f>
        <v/>
      </c>
      <c r="D217" s="47"/>
      <c r="E217" s="103"/>
      <c r="F217" s="105" t="str">
        <f>IF(LEN(H45)&gt;0,MAX(F$63:$F216)+1,"")</f>
        <v/>
      </c>
      <c r="G217" s="101" t="str">
        <f ca="1">IF(LEN(OFFSET($A$30,15,A217-1,,))&gt;0,"  "&amp;OFFSET($A$30,15,A217-1,,),"")</f>
        <v/>
      </c>
      <c r="H217" s="47"/>
      <c r="I217" s="103"/>
      <c r="J217" s="97"/>
      <c r="K217" s="106"/>
      <c r="L217" s="106"/>
      <c r="M217" s="106"/>
      <c r="N217" s="106"/>
      <c r="O217" s="106"/>
      <c r="P217" s="106"/>
      <c r="Q217" s="106"/>
    </row>
    <row r="218" spans="1:17" s="96" customFormat="1" ht="20.100000000000001" hidden="1" customHeight="1">
      <c r="A218" s="47">
        <f t="shared" si="5"/>
        <v>8</v>
      </c>
      <c r="B218" s="105" t="str">
        <f>IF(LEN(H21)&gt;0,MAX(B$63:$B217)+1,"")</f>
        <v/>
      </c>
      <c r="C218" s="101" t="str">
        <f ca="1">IF(LEN(OFFSET($A$5,16,A218-1,,))&gt;0,"  "&amp;OFFSET($A$5,16,A218-1,,),"")</f>
        <v/>
      </c>
      <c r="D218" s="47"/>
      <c r="E218" s="100"/>
      <c r="F218" s="105" t="str">
        <f>IF(LEN(H46)&gt;0,MAX(F$63:$F217)+1,"")</f>
        <v/>
      </c>
      <c r="G218" s="101" t="str">
        <f ca="1">IF(LEN(OFFSET($A$30,16,A218-1,,))&gt;0,"  "&amp;OFFSET($A$30,16,A218-1,,),"")</f>
        <v/>
      </c>
      <c r="H218" s="47"/>
      <c r="I218" s="100"/>
      <c r="J218" s="97"/>
      <c r="K218" s="106"/>
      <c r="L218" s="106"/>
      <c r="M218" s="106"/>
      <c r="N218" s="106"/>
      <c r="O218" s="106"/>
      <c r="P218" s="106"/>
      <c r="Q218" s="106"/>
    </row>
    <row r="219" spans="1:17" ht="20.100000000000001" hidden="1" customHeight="1">
      <c r="A219" s="47">
        <f t="shared" si="5"/>
        <v>8</v>
      </c>
      <c r="B219" s="105" t="str">
        <f>IF(LEN(H22)&gt;0,MAX(B$63:$B218)+1,"")</f>
        <v/>
      </c>
      <c r="C219" s="101" t="str">
        <f ca="1">IF(LEN(OFFSET($A$5,17,A219-1,,))&gt;0,"  "&amp;OFFSET($A$5,17,A219-1,,),"")</f>
        <v/>
      </c>
      <c r="D219" s="47"/>
      <c r="E219" s="100"/>
      <c r="F219" s="105" t="str">
        <f>IF(LEN(H47)&gt;0,MAX(F$63:$F218)+1,"")</f>
        <v/>
      </c>
      <c r="G219" s="101" t="str">
        <f ca="1">IF(LEN(OFFSET($A$30,17,A219-1,,))&gt;0,"  "&amp;OFFSET($A$30,17,A219-1,,),"")</f>
        <v/>
      </c>
      <c r="H219" s="47"/>
      <c r="I219" s="100"/>
      <c r="M219" s="97"/>
      <c r="N219" s="97"/>
      <c r="O219" s="97"/>
      <c r="P219" s="97"/>
      <c r="Q219" s="97"/>
    </row>
    <row r="220" spans="1:17" s="96" customFormat="1" ht="20.100000000000001" hidden="1" customHeight="1">
      <c r="A220" s="47">
        <f t="shared" si="5"/>
        <v>8</v>
      </c>
      <c r="B220" s="105" t="str">
        <f>IF(LEN(H23)&gt;0,MAX(B$63:$B219)+1,"")</f>
        <v/>
      </c>
      <c r="C220" s="101" t="str">
        <f ca="1">IF(LEN(OFFSET($A$5,18,A220-1,,))&gt;0,"  "&amp;OFFSET($A$5,18,A220-1,,),"")</f>
        <v/>
      </c>
      <c r="D220" s="47"/>
      <c r="E220" s="100"/>
      <c r="F220" s="105" t="str">
        <f>IF(LEN(H48)&gt;0,MAX(F$63:$F219)+1,"")</f>
        <v/>
      </c>
      <c r="G220" s="101" t="str">
        <f ca="1">IF(LEN(OFFSET($A$30,18,A220-1,,))&gt;0,"  "&amp;OFFSET($A$30,18,A220-1,,),"")</f>
        <v/>
      </c>
      <c r="H220" s="47"/>
      <c r="I220" s="100"/>
      <c r="J220" s="97"/>
      <c r="K220" s="106"/>
      <c r="L220" s="106"/>
      <c r="M220" s="106"/>
      <c r="N220" s="106"/>
      <c r="O220" s="106"/>
      <c r="P220" s="106"/>
      <c r="Q220" s="106"/>
    </row>
    <row r="221" spans="1:17" ht="20.100000000000001" hidden="1" customHeight="1">
      <c r="A221" s="47">
        <f t="shared" si="5"/>
        <v>8</v>
      </c>
      <c r="B221" s="105" t="str">
        <f>IF(LEN(H24)&gt;0,MAX(B$63:$B220)+1,"")</f>
        <v/>
      </c>
      <c r="C221" s="101" t="str">
        <f ca="1">IF(LEN(OFFSET($A$5,19,A221-1,,))&gt;0,"  "&amp;OFFSET($A$5,19,A221-1,,),"")</f>
        <v/>
      </c>
      <c r="D221" s="47"/>
      <c r="E221" s="100"/>
      <c r="F221" s="105" t="str">
        <f>IF(LEN(H49)&gt;0,MAX(F$63:$F220)+1,"")</f>
        <v/>
      </c>
      <c r="G221" s="101" t="str">
        <f ca="1">IF(LEN(OFFSET($A$30,19,A221-1,,))&gt;0,"  "&amp;OFFSET($A$30,19,A221-1,,),"")</f>
        <v/>
      </c>
      <c r="H221" s="47"/>
      <c r="I221" s="100"/>
      <c r="M221" s="97"/>
      <c r="N221" s="97"/>
      <c r="O221" s="97"/>
      <c r="P221" s="97"/>
      <c r="Q221" s="97"/>
    </row>
    <row r="222" spans="1:17" ht="20.100000000000001" hidden="1" customHeight="1">
      <c r="A222" s="47">
        <f t="shared" si="5"/>
        <v>8</v>
      </c>
      <c r="B222" s="105" t="str">
        <f>IF(LEN(H25)&gt;0,MAX(B$63:$B221)+1,"")</f>
        <v/>
      </c>
      <c r="C222" s="101" t="str">
        <f ca="1">IF(LEN(OFFSET($A$5,20,A222-1,,))&gt;0,"  "&amp;OFFSET($A$5,20,A222-1,,),"")</f>
        <v/>
      </c>
      <c r="D222" s="47"/>
      <c r="E222" s="100"/>
      <c r="F222" s="105" t="str">
        <f>IF(LEN(H50)&gt;0,MAX(F$63:$F221)+1,"")</f>
        <v/>
      </c>
      <c r="G222" s="101" t="str">
        <f ca="1">IF(LEN(OFFSET($A$30,20,A222-1,,))&gt;0,"  "&amp;OFFSET($A$30,20,A222-1,,),"")</f>
        <v/>
      </c>
      <c r="H222" s="47"/>
      <c r="I222" s="100"/>
      <c r="M222" s="97"/>
      <c r="N222" s="97"/>
      <c r="O222" s="97"/>
      <c r="P222" s="97"/>
      <c r="Q222" s="97"/>
    </row>
    <row r="223" spans="1:17" ht="20.100000000000001" hidden="1" customHeight="1">
      <c r="A223" s="47">
        <f t="shared" si="5"/>
        <v>9</v>
      </c>
      <c r="B223" s="105">
        <f>IF(LEN(I6)&gt;0,D223+1,0)</f>
        <v>0</v>
      </c>
      <c r="C223" s="101" t="str">
        <f ca="1">IF(LEN(OFFSET($A$5,1,A223-1,,))&gt;0,"  "&amp;OFFSET($A$5,1,A223-1,,),"")</f>
        <v/>
      </c>
      <c r="D223" s="47" t="b">
        <f ca="1">IF(COUNTA(OFFSET($A$6,,A223-1,20,1))&gt;0,MAX(B203:B222)+1)</f>
        <v>0</v>
      </c>
      <c r="E223" s="103" t="str">
        <f ca="1">IF(COUNTA(OFFSET($A$6,,A223-1,20,1))&gt;0,OFFSET($A$5,,A223-1,,),"")</f>
        <v/>
      </c>
      <c r="F223" s="105">
        <f>IF(LEN(I31)&gt;0,H223+1,0)</f>
        <v>0</v>
      </c>
      <c r="G223" s="101" t="str">
        <f ca="1">IF(LEN(OFFSET($A$30,1,A223-1,,))&gt;0,"  "&amp;OFFSET($A$30,1,A223-1,,),"")</f>
        <v/>
      </c>
      <c r="H223" s="100" t="b">
        <f ca="1">IF(COUNTA(OFFSET($A$31,,A223-1,20,1))&gt;0,MAX(F203:F222)+1)</f>
        <v>0</v>
      </c>
      <c r="I223" s="103" t="str">
        <f ca="1">IF(COUNTA(OFFSET($A$31,,A223-1,20,1))&gt;0,OFFSET($A$30,,A223-1,,),"")</f>
        <v/>
      </c>
      <c r="M223" s="97"/>
      <c r="N223" s="97"/>
      <c r="O223" s="97"/>
      <c r="P223" s="97"/>
      <c r="Q223" s="97"/>
    </row>
    <row r="224" spans="1:17" ht="20.100000000000001" hidden="1" customHeight="1">
      <c r="A224" s="47">
        <f t="shared" si="5"/>
        <v>9</v>
      </c>
      <c r="B224" s="105" t="str">
        <f>IF(LEN(I7)&gt;0,MAX(B$63:$B223)+1,"")</f>
        <v/>
      </c>
      <c r="C224" s="101" t="str">
        <f ca="1">IF(LEN(OFFSET($A$5,2,A224-1,,))&gt;0,"  "&amp;OFFSET($A$5,2,A224-1,,),"")</f>
        <v/>
      </c>
      <c r="D224" s="47"/>
      <c r="E224" s="103"/>
      <c r="F224" s="105" t="str">
        <f>IF(LEN(I32)&gt;0,MAX(F$63:$F223)+1,"")</f>
        <v/>
      </c>
      <c r="G224" s="101" t="str">
        <f ca="1">IF(LEN(OFFSET($A$30,2,A224-1,,))&gt;0,"  "&amp;OFFSET($A$30,2,A224-1,,),"")</f>
        <v/>
      </c>
      <c r="H224" s="47"/>
      <c r="I224" s="103"/>
      <c r="M224" s="97"/>
      <c r="N224" s="97"/>
      <c r="O224" s="97"/>
      <c r="P224" s="97"/>
      <c r="Q224" s="97"/>
    </row>
    <row r="225" spans="1:17" ht="20.100000000000001" hidden="1" customHeight="1">
      <c r="A225" s="47">
        <f t="shared" si="5"/>
        <v>9</v>
      </c>
      <c r="B225" s="105" t="str">
        <f>IF(LEN(I8)&gt;0,MAX(B$63:$B224)+1,"")</f>
        <v/>
      </c>
      <c r="C225" s="101" t="str">
        <f ca="1">IF(LEN(OFFSET($A$5,3,A225-1,,))&gt;0,"  "&amp;OFFSET($A$5,3,A225-1,,),"")</f>
        <v/>
      </c>
      <c r="D225" s="47"/>
      <c r="E225" s="103"/>
      <c r="F225" s="105" t="str">
        <f>IF(LEN(I33)&gt;0,MAX(F$63:$F224)+1,"")</f>
        <v/>
      </c>
      <c r="G225" s="101" t="str">
        <f ca="1">IF(LEN(OFFSET($A$30,3,A225-1,,))&gt;0,"  "&amp;OFFSET($A$30,3,A225-1,,),"")</f>
        <v/>
      </c>
      <c r="H225" s="47"/>
      <c r="I225" s="103"/>
      <c r="M225" s="97"/>
      <c r="N225" s="97"/>
      <c r="O225" s="97"/>
      <c r="P225" s="97"/>
      <c r="Q225" s="97"/>
    </row>
    <row r="226" spans="1:17" ht="20.100000000000001" hidden="1" customHeight="1">
      <c r="A226" s="47">
        <f t="shared" si="5"/>
        <v>9</v>
      </c>
      <c r="B226" s="105" t="str">
        <f>IF(LEN(I9)&gt;0,MAX(B$63:$B225)+1,"")</f>
        <v/>
      </c>
      <c r="C226" s="101" t="str">
        <f ca="1">IF(LEN(OFFSET($A$5,4,A226-1,,))&gt;0,"  "&amp;OFFSET($A$5,4,A226-1,,),"")</f>
        <v/>
      </c>
      <c r="D226" s="47"/>
      <c r="E226" s="103"/>
      <c r="F226" s="105" t="str">
        <f>IF(LEN(I34)&gt;0,MAX(F$63:$F225)+1,"")</f>
        <v/>
      </c>
      <c r="G226" s="101" t="str">
        <f ca="1">IF(LEN(OFFSET($A$30,4,A226-1,,))&gt;0,"  "&amp;OFFSET($A$30,4,A226-1,,),"")</f>
        <v/>
      </c>
      <c r="H226" s="47"/>
      <c r="I226" s="103"/>
      <c r="M226" s="97"/>
      <c r="N226" s="97"/>
      <c r="O226" s="97"/>
      <c r="P226" s="97"/>
      <c r="Q226" s="97"/>
    </row>
    <row r="227" spans="1:17" ht="20.100000000000001" hidden="1" customHeight="1">
      <c r="A227" s="47">
        <f t="shared" si="5"/>
        <v>9</v>
      </c>
      <c r="B227" s="105" t="str">
        <f>IF(LEN(I10)&gt;0,MAX(B$63:$B226)+1,"")</f>
        <v/>
      </c>
      <c r="C227" s="101" t="str">
        <f ca="1">IF(LEN(OFFSET($A$5,5,A227-1,,))&gt;0,"  "&amp;OFFSET($A$5,5,A227-1,,),"")</f>
        <v/>
      </c>
      <c r="D227" s="47"/>
      <c r="E227" s="103"/>
      <c r="F227" s="105" t="str">
        <f>IF(LEN(I35)&gt;0,MAX(F$63:$F226)+1,"")</f>
        <v/>
      </c>
      <c r="G227" s="101" t="str">
        <f ca="1">IF(LEN(OFFSET($A$30,5,A227-1,,))&gt;0,"  "&amp;OFFSET($A$30,5,A227-1,,),"")</f>
        <v/>
      </c>
      <c r="H227" s="47"/>
      <c r="I227" s="103"/>
      <c r="M227" s="97"/>
      <c r="N227" s="97"/>
      <c r="O227" s="97"/>
      <c r="P227" s="97"/>
      <c r="Q227" s="97"/>
    </row>
    <row r="228" spans="1:17" ht="20.100000000000001" hidden="1" customHeight="1">
      <c r="A228" s="47">
        <f t="shared" si="5"/>
        <v>9</v>
      </c>
      <c r="B228" s="105" t="str">
        <f>IF(LEN(I11)&gt;0,MAX(B$63:$B227)+1,"")</f>
        <v/>
      </c>
      <c r="C228" s="101" t="str">
        <f ca="1">IF(LEN(OFFSET($A$5,6,A228-1,,))&gt;0,"  "&amp;OFFSET($A$5,6,A228-1,,),"")</f>
        <v/>
      </c>
      <c r="D228" s="47"/>
      <c r="E228" s="103"/>
      <c r="F228" s="105" t="str">
        <f>IF(LEN(I36)&gt;0,MAX(F$63:$F227)+1,"")</f>
        <v/>
      </c>
      <c r="G228" s="101" t="str">
        <f ca="1">IF(LEN(OFFSET($A$30,6,A228-1,,))&gt;0,"  "&amp;OFFSET($A$30,6,A228-1,,),"")</f>
        <v/>
      </c>
      <c r="H228" s="47"/>
      <c r="I228" s="103"/>
      <c r="M228" s="97"/>
      <c r="N228" s="97"/>
      <c r="O228" s="97"/>
      <c r="P228" s="97"/>
      <c r="Q228" s="97"/>
    </row>
    <row r="229" spans="1:17" ht="20.100000000000001" hidden="1" customHeight="1">
      <c r="A229" s="47">
        <f t="shared" si="5"/>
        <v>9</v>
      </c>
      <c r="B229" s="105" t="str">
        <f>IF(LEN(I12)&gt;0,MAX(B$63:$B228)+1,"")</f>
        <v/>
      </c>
      <c r="C229" s="101" t="str">
        <f ca="1">IF(LEN(OFFSET($A$5,7,A229-1,,))&gt;0,"  "&amp;OFFSET($A$5,7,A229-1,,),"")</f>
        <v/>
      </c>
      <c r="D229" s="47"/>
      <c r="E229" s="103"/>
      <c r="F229" s="105" t="str">
        <f>IF(LEN(I37)&gt;0,MAX(F$63:$F228)+1,"")</f>
        <v/>
      </c>
      <c r="G229" s="101" t="str">
        <f ca="1">IF(LEN(OFFSET($A$30,7,A229-1,,))&gt;0,"  "&amp;OFFSET($A$30,7,A229-1,,),"")</f>
        <v/>
      </c>
      <c r="H229" s="47"/>
      <c r="I229" s="103"/>
      <c r="M229" s="97"/>
      <c r="N229" s="97"/>
      <c r="O229" s="97"/>
      <c r="P229" s="97"/>
      <c r="Q229" s="97"/>
    </row>
    <row r="230" spans="1:17" ht="20.100000000000001" hidden="1" customHeight="1">
      <c r="A230" s="47">
        <f t="shared" si="5"/>
        <v>9</v>
      </c>
      <c r="B230" s="105" t="str">
        <f>IF(LEN(I13)&gt;0,MAX(B$63:$B229)+1,"")</f>
        <v/>
      </c>
      <c r="C230" s="101" t="str">
        <f ca="1">IF(LEN(OFFSET($A$5,8,A230-1,,))&gt;0,"  "&amp;OFFSET($A$5,8,A230-1,,),"")</f>
        <v/>
      </c>
      <c r="D230" s="47"/>
      <c r="E230" s="103"/>
      <c r="F230" s="105" t="str">
        <f>IF(LEN(I38)&gt;0,MAX(F$63:$F229)+1,"")</f>
        <v/>
      </c>
      <c r="G230" s="101" t="str">
        <f ca="1">IF(LEN(OFFSET($A$30,8,A230-1,,))&gt;0,"  "&amp;OFFSET($A$30,8,A230-1,,),"")</f>
        <v/>
      </c>
      <c r="H230" s="47"/>
      <c r="I230" s="103"/>
      <c r="M230" s="97"/>
      <c r="N230" s="97"/>
      <c r="O230" s="97"/>
      <c r="P230" s="97"/>
      <c r="Q230" s="97"/>
    </row>
    <row r="231" spans="1:17" ht="20.100000000000001" hidden="1" customHeight="1">
      <c r="A231" s="47">
        <f t="shared" si="5"/>
        <v>9</v>
      </c>
      <c r="B231" s="105" t="str">
        <f>IF(LEN(I14)&gt;0,MAX(B$63:$B230)+1,"")</f>
        <v/>
      </c>
      <c r="C231" s="101" t="str">
        <f ca="1">IF(LEN(OFFSET($A$5,9,A231-1,,))&gt;0,"  "&amp;OFFSET($A$5,9,A231-1,,),"")</f>
        <v/>
      </c>
      <c r="D231" s="47"/>
      <c r="E231" s="103"/>
      <c r="F231" s="105" t="str">
        <f>IF(LEN(I39)&gt;0,MAX(F$63:$F230)+1,"")</f>
        <v/>
      </c>
      <c r="G231" s="101" t="str">
        <f ca="1">IF(LEN(OFFSET($A$30,9,A231-1,,))&gt;0,"  "&amp;OFFSET($A$30,9,A231-1,,),"")</f>
        <v/>
      </c>
      <c r="H231" s="47"/>
      <c r="I231" s="103"/>
      <c r="M231" s="97"/>
      <c r="N231" s="97"/>
      <c r="O231" s="97"/>
      <c r="P231" s="97"/>
      <c r="Q231" s="97"/>
    </row>
    <row r="232" spans="1:17" ht="20.100000000000001" hidden="1" customHeight="1">
      <c r="A232" s="47">
        <f t="shared" si="5"/>
        <v>9</v>
      </c>
      <c r="B232" s="105" t="str">
        <f>IF(LEN(I15)&gt;0,MAX(B$63:$B231)+1,"")</f>
        <v/>
      </c>
      <c r="C232" s="101" t="str">
        <f ca="1">IF(LEN(OFFSET($A$5,10,A232-1,,))&gt;0,"  "&amp;OFFSET($A$5,10,A232-1,,),"")</f>
        <v/>
      </c>
      <c r="D232" s="47"/>
      <c r="E232" s="103"/>
      <c r="F232" s="105" t="str">
        <f>IF(LEN(I40)&gt;0,MAX(F$63:$F231)+1,"")</f>
        <v/>
      </c>
      <c r="G232" s="101" t="str">
        <f ca="1">IF(LEN(OFFSET($A$30,10,A232-1,,))&gt;0,"  "&amp;OFFSET($A$30,10,A232-1,,),"")</f>
        <v/>
      </c>
      <c r="H232" s="47"/>
      <c r="I232" s="103"/>
      <c r="M232" s="97"/>
      <c r="N232" s="97"/>
      <c r="O232" s="97"/>
      <c r="P232" s="97"/>
      <c r="Q232" s="97"/>
    </row>
    <row r="233" spans="1:17" ht="20.100000000000001" hidden="1" customHeight="1">
      <c r="A233" s="47">
        <f t="shared" si="5"/>
        <v>9</v>
      </c>
      <c r="B233" s="105" t="str">
        <f>IF(LEN(I16)&gt;0,MAX(B$63:$B232)+1,"")</f>
        <v/>
      </c>
      <c r="C233" s="101" t="str">
        <f ca="1">IF(LEN(OFFSET($A$5,11,A233-1,,))&gt;0,"  "&amp;OFFSET($A$5,11,A233-1,,),"")</f>
        <v/>
      </c>
      <c r="D233" s="47"/>
      <c r="E233" s="103"/>
      <c r="F233" s="105" t="str">
        <f>IF(LEN(I41)&gt;0,MAX(F$63:$F232)+1,"")</f>
        <v/>
      </c>
      <c r="G233" s="101" t="str">
        <f ca="1">IF(LEN(OFFSET($A$30,11,A233-1,,))&gt;0,"  "&amp;OFFSET($A$30,11,A233-1,,),"")</f>
        <v/>
      </c>
      <c r="H233" s="47"/>
      <c r="I233" s="103"/>
      <c r="M233" s="97"/>
      <c r="N233" s="97"/>
      <c r="O233" s="97"/>
      <c r="P233" s="97"/>
      <c r="Q233" s="97"/>
    </row>
    <row r="234" spans="1:17" ht="20.100000000000001" hidden="1" customHeight="1">
      <c r="A234" s="47">
        <f t="shared" si="5"/>
        <v>9</v>
      </c>
      <c r="B234" s="105" t="str">
        <f>IF(LEN(I17)&gt;0,MAX(B$63:$B233)+1,"")</f>
        <v/>
      </c>
      <c r="C234" s="101" t="str">
        <f ca="1">IF(LEN(OFFSET($A$5,12,A234-1,,))&gt;0,"  "&amp;OFFSET($A$5,12,A234-1,,),"")</f>
        <v/>
      </c>
      <c r="D234" s="47"/>
      <c r="E234" s="103"/>
      <c r="F234" s="105" t="str">
        <f>IF(LEN(I42)&gt;0,MAX(F$63:$F233)+1,"")</f>
        <v/>
      </c>
      <c r="G234" s="101" t="str">
        <f ca="1">IF(LEN(OFFSET($A$30,12,A234-1,,))&gt;0,"  "&amp;OFFSET($A$30,12,A234-1,,),"")</f>
        <v/>
      </c>
      <c r="H234" s="47"/>
      <c r="I234" s="103"/>
      <c r="M234" s="97"/>
      <c r="N234" s="97"/>
      <c r="O234" s="97"/>
      <c r="P234" s="97"/>
      <c r="Q234" s="97"/>
    </row>
    <row r="235" spans="1:17" ht="20.100000000000001" hidden="1" customHeight="1">
      <c r="A235" s="47">
        <f t="shared" si="5"/>
        <v>9</v>
      </c>
      <c r="B235" s="105" t="str">
        <f>IF(LEN(I18)&gt;0,MAX(B$63:$B234)+1,"")</f>
        <v/>
      </c>
      <c r="C235" s="101" t="str">
        <f ca="1">IF(LEN(OFFSET($A$5,13,A235-1,,))&gt;0,"  "&amp;OFFSET($A$5,13,A235-1,,),"")</f>
        <v/>
      </c>
      <c r="D235" s="47"/>
      <c r="E235" s="103"/>
      <c r="F235" s="105" t="str">
        <f>IF(LEN(I43)&gt;0,MAX(F$63:$F234)+1,"")</f>
        <v/>
      </c>
      <c r="G235" s="101" t="str">
        <f ca="1">IF(LEN(OFFSET($A$30,13,A235-1,,))&gt;0,"  "&amp;OFFSET($A$30,13,A235-1,,),"")</f>
        <v/>
      </c>
      <c r="H235" s="47"/>
      <c r="I235" s="103"/>
      <c r="M235" s="97"/>
      <c r="N235" s="97"/>
      <c r="O235" s="97"/>
      <c r="P235" s="97"/>
      <c r="Q235" s="97"/>
    </row>
    <row r="236" spans="1:17" ht="20.100000000000001" hidden="1" customHeight="1">
      <c r="A236" s="47">
        <f t="shared" si="5"/>
        <v>9</v>
      </c>
      <c r="B236" s="105" t="str">
        <f>IF(LEN(I19)&gt;0,MAX(B$63:$B235)+1,"")</f>
        <v/>
      </c>
      <c r="C236" s="101" t="str">
        <f ca="1">IF(LEN(OFFSET($A$5,14,A236-1,,))&gt;0,"  "&amp;OFFSET($A$5,14,A236-1,,),"")</f>
        <v/>
      </c>
      <c r="D236" s="47"/>
      <c r="E236" s="103"/>
      <c r="F236" s="105" t="str">
        <f>IF(LEN(I44)&gt;0,MAX(F$63:$F235)+1,"")</f>
        <v/>
      </c>
      <c r="G236" s="101" t="str">
        <f ca="1">IF(LEN(OFFSET($A$30,14,A236-1,,))&gt;0,"  "&amp;OFFSET($A$30,14,A236-1,,),"")</f>
        <v/>
      </c>
      <c r="H236" s="47"/>
      <c r="I236" s="103"/>
      <c r="M236" s="97"/>
      <c r="N236" s="97"/>
      <c r="O236" s="97"/>
      <c r="P236" s="97"/>
      <c r="Q236" s="97"/>
    </row>
    <row r="237" spans="1:17" ht="20.100000000000001" hidden="1" customHeight="1">
      <c r="A237" s="47">
        <f t="shared" si="5"/>
        <v>9</v>
      </c>
      <c r="B237" s="105" t="str">
        <f>IF(LEN(I20)&gt;0,MAX(B$63:$B236)+1,"")</f>
        <v/>
      </c>
      <c r="C237" s="101" t="str">
        <f ca="1">IF(LEN(OFFSET($A$5,15,A237-1,,))&gt;0,"  "&amp;OFFSET($A$5,15,A237-1,,),"")</f>
        <v/>
      </c>
      <c r="D237" s="47"/>
      <c r="E237" s="103"/>
      <c r="F237" s="105" t="str">
        <f>IF(LEN(I45)&gt;0,MAX(F$63:$F236)+1,"")</f>
        <v/>
      </c>
      <c r="G237" s="101" t="str">
        <f ca="1">IF(LEN(OFFSET($A$30,15,A237-1,,))&gt;0,"  "&amp;OFFSET($A$30,15,A237-1,,),"")</f>
        <v/>
      </c>
      <c r="H237" s="47"/>
      <c r="I237" s="103"/>
      <c r="M237" s="97"/>
      <c r="N237" s="97"/>
      <c r="O237" s="97"/>
      <c r="P237" s="97"/>
      <c r="Q237" s="97"/>
    </row>
    <row r="238" spans="1:17" s="96" customFormat="1" ht="20.100000000000001" hidden="1" customHeight="1">
      <c r="A238" s="47">
        <f t="shared" si="5"/>
        <v>9</v>
      </c>
      <c r="B238" s="105" t="str">
        <f>IF(LEN(I21)&gt;0,MAX(B$63:$B237)+1,"")</f>
        <v/>
      </c>
      <c r="C238" s="101" t="str">
        <f ca="1">IF(LEN(OFFSET($A$5,16,A238-1,,))&gt;0,"  "&amp;OFFSET($A$5,16,A238-1,,),"")</f>
        <v/>
      </c>
      <c r="D238" s="47"/>
      <c r="E238" s="100"/>
      <c r="F238" s="105" t="str">
        <f>IF(LEN(I46)&gt;0,MAX(F$63:$F237)+1,"")</f>
        <v/>
      </c>
      <c r="G238" s="101" t="str">
        <f ca="1">IF(LEN(OFFSET($A$30,16,A238-1,,))&gt;0,"  "&amp;OFFSET($A$30,16,A238-1,,),"")</f>
        <v/>
      </c>
      <c r="H238" s="47"/>
      <c r="I238" s="100"/>
      <c r="J238" s="97"/>
      <c r="K238" s="106"/>
      <c r="L238" s="106"/>
      <c r="M238" s="106"/>
      <c r="N238" s="106"/>
      <c r="O238" s="106"/>
      <c r="P238" s="106"/>
      <c r="Q238" s="106"/>
    </row>
    <row r="239" spans="1:17" ht="20.100000000000001" hidden="1" customHeight="1">
      <c r="A239" s="47">
        <f t="shared" si="5"/>
        <v>9</v>
      </c>
      <c r="B239" s="105" t="str">
        <f>IF(LEN(I22)&gt;0,MAX(B$63:$B238)+1,"")</f>
        <v/>
      </c>
      <c r="C239" s="101" t="str">
        <f ca="1">IF(LEN(OFFSET($A$5,17,A239-1,,))&gt;0,"  "&amp;OFFSET($A$5,17,A239-1,,),"")</f>
        <v/>
      </c>
      <c r="D239" s="47"/>
      <c r="E239" s="100"/>
      <c r="F239" s="105" t="str">
        <f>IF(LEN(I47)&gt;0,MAX(F$63:$F238)+1,"")</f>
        <v/>
      </c>
      <c r="G239" s="101" t="str">
        <f ca="1">IF(LEN(OFFSET($A$30,17,A239-1,,))&gt;0,"  "&amp;OFFSET($A$30,17,A239-1,,),"")</f>
        <v/>
      </c>
      <c r="H239" s="47"/>
      <c r="I239" s="100"/>
      <c r="M239" s="97"/>
      <c r="N239" s="97"/>
      <c r="O239" s="97"/>
      <c r="P239" s="97"/>
      <c r="Q239" s="97"/>
    </row>
    <row r="240" spans="1:17" ht="20.100000000000001" hidden="1" customHeight="1">
      <c r="A240" s="47">
        <f t="shared" si="5"/>
        <v>9</v>
      </c>
      <c r="B240" s="105" t="str">
        <f>IF(LEN(I23)&gt;0,MAX(B$63:$B239)+1,"")</f>
        <v/>
      </c>
      <c r="C240" s="101" t="str">
        <f ca="1">IF(LEN(OFFSET($A$5,18,A240-1,,))&gt;0,"  "&amp;OFFSET($A$5,18,A240-1,,),"")</f>
        <v/>
      </c>
      <c r="D240" s="47"/>
      <c r="E240" s="100"/>
      <c r="F240" s="105" t="str">
        <f>IF(LEN(I48)&gt;0,MAX(F$63:$F239)+1,"")</f>
        <v/>
      </c>
      <c r="G240" s="101" t="str">
        <f ca="1">IF(LEN(OFFSET($A$30,18,A240-1,,))&gt;0,"  "&amp;OFFSET($A$30,18,A240-1,,),"")</f>
        <v/>
      </c>
      <c r="H240" s="47"/>
      <c r="I240" s="100"/>
      <c r="M240" s="97"/>
      <c r="N240" s="97"/>
      <c r="O240" s="97"/>
      <c r="P240" s="97"/>
      <c r="Q240" s="97"/>
    </row>
    <row r="241" spans="1:17" s="96" customFormat="1" ht="20.100000000000001" hidden="1" customHeight="1">
      <c r="A241" s="47">
        <f t="shared" si="5"/>
        <v>9</v>
      </c>
      <c r="B241" s="105" t="str">
        <f>IF(LEN(I24)&gt;0,MAX(B$63:$B240)+1,"")</f>
        <v/>
      </c>
      <c r="C241" s="101" t="str">
        <f ca="1">IF(LEN(OFFSET($A$5,19,A241-1,,))&gt;0,"  "&amp;OFFSET($A$5,19,A241-1,,),"")</f>
        <v/>
      </c>
      <c r="D241" s="47"/>
      <c r="E241" s="100"/>
      <c r="F241" s="105" t="str">
        <f>IF(LEN(I49)&gt;0,MAX(F$63:$F240)+1,"")</f>
        <v/>
      </c>
      <c r="G241" s="101" t="str">
        <f ca="1">IF(LEN(OFFSET($A$30,19,A241-1,,))&gt;0,"  "&amp;OFFSET($A$30,19,A241-1,,),"")</f>
        <v/>
      </c>
      <c r="H241" s="47"/>
      <c r="I241" s="100"/>
      <c r="J241" s="97"/>
      <c r="K241" s="106"/>
      <c r="L241" s="106"/>
      <c r="M241" s="106"/>
      <c r="N241" s="106"/>
      <c r="O241" s="106"/>
      <c r="P241" s="106"/>
      <c r="Q241" s="106"/>
    </row>
    <row r="242" spans="1:17" s="96" customFormat="1" ht="20.100000000000001" hidden="1" customHeight="1">
      <c r="A242" s="47">
        <f t="shared" si="5"/>
        <v>9</v>
      </c>
      <c r="B242" s="105" t="str">
        <f>IF(LEN(I25)&gt;0,MAX(B$63:$B241)+1,"")</f>
        <v/>
      </c>
      <c r="C242" s="101" t="str">
        <f ca="1">IF(LEN(OFFSET($A$5,20,A242-1,,))&gt;0,"  "&amp;OFFSET($A$5,20,A242-1,,),"")</f>
        <v/>
      </c>
      <c r="D242" s="47"/>
      <c r="E242" s="100"/>
      <c r="F242" s="105" t="str">
        <f>IF(LEN(I50)&gt;0,MAX(F$63:$F241)+1,"")</f>
        <v/>
      </c>
      <c r="G242" s="101" t="str">
        <f ca="1">IF(LEN(OFFSET($A$30,20,A242-1,,))&gt;0,"  "&amp;OFFSET($A$30,20,A242-1,,),"")</f>
        <v/>
      </c>
      <c r="H242" s="47"/>
      <c r="I242" s="100"/>
      <c r="J242" s="97"/>
      <c r="K242" s="106"/>
      <c r="L242" s="106"/>
      <c r="M242" s="106"/>
      <c r="N242" s="106"/>
      <c r="O242" s="106"/>
      <c r="P242" s="106"/>
      <c r="Q242" s="106"/>
    </row>
    <row r="243" spans="1:17" ht="20.100000000000001" hidden="1" customHeight="1">
      <c r="A243" s="47">
        <f t="shared" si="5"/>
        <v>10</v>
      </c>
      <c r="B243" s="105">
        <f>IF(LEN(J6)&gt;0,D243+1,0)</f>
        <v>0</v>
      </c>
      <c r="C243" s="101" t="str">
        <f ca="1">IF(LEN(OFFSET($A$5,1,A243-1,,))&gt;0,"  "&amp;OFFSET($A$5,1,A243-1,,),"")</f>
        <v/>
      </c>
      <c r="D243" s="47" t="b">
        <f ca="1">IF(COUNTA(OFFSET($A$6,,A243-1,20,1))&gt;0,MAX(B223:B242)+1)</f>
        <v>0</v>
      </c>
      <c r="E243" s="103" t="str">
        <f ca="1">IF(COUNTA(OFFSET($A$6,,A243-1,20,1))&gt;0,OFFSET($A$5,,A243-1,,),"")</f>
        <v/>
      </c>
      <c r="F243" s="105">
        <f>IF(LEN(J31)&gt;0,H243+1,0)</f>
        <v>0</v>
      </c>
      <c r="G243" s="101" t="str">
        <f ca="1">IF(LEN(OFFSET($A$30,1,A243-1,,))&gt;0,"  "&amp;OFFSET($A$30,1,A243-1,,),"")</f>
        <v/>
      </c>
      <c r="H243" s="100" t="b">
        <f ca="1">IF(COUNTA(OFFSET($A$31,,A243-1,20,1))&gt;0,MAX(F223:F242)+1)</f>
        <v>0</v>
      </c>
      <c r="I243" s="103" t="str">
        <f ca="1">IF(COUNTA(OFFSET($A$31,,A243-1,20,1))&gt;0,OFFSET($A$30,,A243-1,,),"")</f>
        <v/>
      </c>
      <c r="M243" s="97"/>
      <c r="N243" s="97"/>
      <c r="O243" s="97"/>
      <c r="P243" s="97"/>
      <c r="Q243" s="97"/>
    </row>
    <row r="244" spans="1:17" ht="20.100000000000001" hidden="1" customHeight="1">
      <c r="A244" s="47">
        <f t="shared" si="5"/>
        <v>10</v>
      </c>
      <c r="B244" s="105" t="str">
        <f>IF(LEN(J7)&gt;0,MAX(B$63:$B243)+1,"")</f>
        <v/>
      </c>
      <c r="C244" s="101" t="str">
        <f ca="1">IF(LEN(OFFSET($A$5,2,A244-1,,))&gt;0,"  "&amp;OFFSET($A$5,2,A244-1,,),"")</f>
        <v/>
      </c>
      <c r="D244" s="47"/>
      <c r="E244" s="103"/>
      <c r="F244" s="105" t="str">
        <f>IF(LEN(J32)&gt;0,MAX(F$63:$F243)+1,"")</f>
        <v/>
      </c>
      <c r="G244" s="101" t="str">
        <f ca="1">IF(LEN(OFFSET($A$30,2,A244-1,,))&gt;0,"  "&amp;OFFSET($A$30,2,A244-1,,),"")</f>
        <v/>
      </c>
      <c r="H244" s="47"/>
      <c r="I244" s="103"/>
      <c r="M244" s="97"/>
      <c r="N244" s="97"/>
      <c r="O244" s="97"/>
      <c r="P244" s="97"/>
      <c r="Q244" s="97"/>
    </row>
    <row r="245" spans="1:17" ht="20.100000000000001" hidden="1" customHeight="1">
      <c r="A245" s="47">
        <f t="shared" si="5"/>
        <v>10</v>
      </c>
      <c r="B245" s="105" t="str">
        <f>IF(LEN(J8)&gt;0,MAX(B$63:$B244)+1,"")</f>
        <v/>
      </c>
      <c r="C245" s="101" t="str">
        <f ca="1">IF(LEN(OFFSET($A$5,3,A245-1,,))&gt;0,"  "&amp;OFFSET($A$5,3,A245-1,,),"")</f>
        <v/>
      </c>
      <c r="D245" s="47"/>
      <c r="E245" s="103"/>
      <c r="F245" s="105" t="str">
        <f>IF(LEN(J33)&gt;0,MAX(F$63:$F244)+1,"")</f>
        <v/>
      </c>
      <c r="G245" s="101" t="str">
        <f ca="1">IF(LEN(OFFSET($A$30,3,A245-1,,))&gt;0,"  "&amp;OFFSET($A$30,3,A245-1,,),"")</f>
        <v/>
      </c>
      <c r="H245" s="47"/>
      <c r="I245" s="103"/>
      <c r="M245" s="97"/>
      <c r="N245" s="97"/>
      <c r="O245" s="97"/>
      <c r="P245" s="97"/>
      <c r="Q245" s="97"/>
    </row>
    <row r="246" spans="1:17" ht="20.100000000000001" hidden="1" customHeight="1">
      <c r="A246" s="47">
        <f t="shared" si="5"/>
        <v>10</v>
      </c>
      <c r="B246" s="105" t="str">
        <f>IF(LEN(J9)&gt;0,MAX(B$63:$B245)+1,"")</f>
        <v/>
      </c>
      <c r="C246" s="101" t="str">
        <f ca="1">IF(LEN(OFFSET($A$5,4,A246-1,,))&gt;0,"  "&amp;OFFSET($A$5,4,A246-1,,),"")</f>
        <v/>
      </c>
      <c r="D246" s="47"/>
      <c r="E246" s="103"/>
      <c r="F246" s="105" t="str">
        <f>IF(LEN(J34)&gt;0,MAX(F$63:$F245)+1,"")</f>
        <v/>
      </c>
      <c r="G246" s="101" t="str">
        <f ca="1">IF(LEN(OFFSET($A$30,4,A246-1,,))&gt;0,"  "&amp;OFFSET($A$30,4,A246-1,,),"")</f>
        <v/>
      </c>
      <c r="H246" s="47"/>
      <c r="I246" s="103"/>
      <c r="M246" s="97"/>
      <c r="N246" s="97"/>
      <c r="O246" s="97"/>
      <c r="P246" s="97"/>
      <c r="Q246" s="97"/>
    </row>
    <row r="247" spans="1:17" ht="20.100000000000001" hidden="1" customHeight="1">
      <c r="A247" s="47">
        <f t="shared" si="5"/>
        <v>10</v>
      </c>
      <c r="B247" s="105" t="str">
        <f>IF(LEN(J10)&gt;0,MAX(B$63:$B246)+1,"")</f>
        <v/>
      </c>
      <c r="C247" s="101" t="str">
        <f ca="1">IF(LEN(OFFSET($A$5,5,A247-1,,))&gt;0,"  "&amp;OFFSET($A$5,5,A247-1,,),"")</f>
        <v/>
      </c>
      <c r="D247" s="47"/>
      <c r="E247" s="103"/>
      <c r="F247" s="105" t="str">
        <f>IF(LEN(J35)&gt;0,MAX(F$63:$F246)+1,"")</f>
        <v/>
      </c>
      <c r="G247" s="101" t="str">
        <f ca="1">IF(LEN(OFFSET($A$30,5,A247-1,,))&gt;0,"  "&amp;OFFSET($A$30,5,A247-1,,),"")</f>
        <v/>
      </c>
      <c r="H247" s="47"/>
      <c r="I247" s="103"/>
      <c r="M247" s="97"/>
      <c r="N247" s="97"/>
      <c r="O247" s="97"/>
      <c r="P247" s="97"/>
      <c r="Q247" s="97"/>
    </row>
    <row r="248" spans="1:17" ht="20.100000000000001" hidden="1" customHeight="1">
      <c r="A248" s="47">
        <f t="shared" si="5"/>
        <v>10</v>
      </c>
      <c r="B248" s="105" t="str">
        <f>IF(LEN(J11)&gt;0,MAX(B$63:$B247)+1,"")</f>
        <v/>
      </c>
      <c r="C248" s="101" t="str">
        <f ca="1">IF(LEN(OFFSET($A$5,6,A248-1,,))&gt;0,"  "&amp;OFFSET($A$5,6,A248-1,,),"")</f>
        <v/>
      </c>
      <c r="D248" s="47"/>
      <c r="E248" s="103"/>
      <c r="F248" s="105" t="str">
        <f>IF(LEN(J36)&gt;0,MAX(F$63:$F247)+1,"")</f>
        <v/>
      </c>
      <c r="G248" s="101" t="str">
        <f ca="1">IF(LEN(OFFSET($A$30,6,A248-1,,))&gt;0,"  "&amp;OFFSET($A$30,6,A248-1,,),"")</f>
        <v/>
      </c>
      <c r="H248" s="47"/>
      <c r="I248" s="103"/>
      <c r="M248" s="97"/>
      <c r="N248" s="97"/>
      <c r="O248" s="97"/>
      <c r="P248" s="97"/>
      <c r="Q248" s="97"/>
    </row>
    <row r="249" spans="1:17" ht="20.100000000000001" hidden="1" customHeight="1">
      <c r="A249" s="47">
        <f t="shared" si="5"/>
        <v>10</v>
      </c>
      <c r="B249" s="105" t="str">
        <f>IF(LEN(J12)&gt;0,MAX(B$63:$B248)+1,"")</f>
        <v/>
      </c>
      <c r="C249" s="101" t="str">
        <f ca="1">IF(LEN(OFFSET($A$5,7,A249-1,,))&gt;0,"  "&amp;OFFSET($A$5,7,A249-1,,),"")</f>
        <v/>
      </c>
      <c r="D249" s="47"/>
      <c r="E249" s="103"/>
      <c r="F249" s="105" t="str">
        <f>IF(LEN(J37)&gt;0,MAX(F$63:$F248)+1,"")</f>
        <v/>
      </c>
      <c r="G249" s="101" t="str">
        <f ca="1">IF(LEN(OFFSET($A$30,7,A249-1,,))&gt;0,"  "&amp;OFFSET($A$30,7,A249-1,,),"")</f>
        <v/>
      </c>
      <c r="H249" s="47"/>
      <c r="I249" s="103"/>
      <c r="M249" s="97"/>
      <c r="N249" s="97"/>
      <c r="O249" s="97"/>
      <c r="P249" s="97"/>
      <c r="Q249" s="97"/>
    </row>
    <row r="250" spans="1:17" ht="20.100000000000001" hidden="1" customHeight="1">
      <c r="A250" s="47">
        <f t="shared" si="5"/>
        <v>10</v>
      </c>
      <c r="B250" s="105" t="str">
        <f>IF(LEN(J13)&gt;0,MAX(B$63:$B249)+1,"")</f>
        <v/>
      </c>
      <c r="C250" s="101" t="str">
        <f ca="1">IF(LEN(OFFSET($A$5,8,A250-1,,))&gt;0,"  "&amp;OFFSET($A$5,8,A250-1,,),"")</f>
        <v/>
      </c>
      <c r="D250" s="47"/>
      <c r="E250" s="103"/>
      <c r="F250" s="105" t="str">
        <f>IF(LEN(J38)&gt;0,MAX(F$63:$F249)+1,"")</f>
        <v/>
      </c>
      <c r="G250" s="101" t="str">
        <f ca="1">IF(LEN(OFFSET($A$30,8,A250-1,,))&gt;0,"  "&amp;OFFSET($A$30,8,A250-1,,),"")</f>
        <v/>
      </c>
      <c r="H250" s="47"/>
      <c r="I250" s="103"/>
      <c r="M250" s="97"/>
      <c r="N250" s="97"/>
      <c r="O250" s="97"/>
      <c r="P250" s="97"/>
      <c r="Q250" s="97"/>
    </row>
    <row r="251" spans="1:17" ht="20.100000000000001" hidden="1" customHeight="1">
      <c r="A251" s="47">
        <f t="shared" si="5"/>
        <v>10</v>
      </c>
      <c r="B251" s="105" t="str">
        <f>IF(LEN(J14)&gt;0,MAX(B$63:$B250)+1,"")</f>
        <v/>
      </c>
      <c r="C251" s="101" t="str">
        <f ca="1">IF(LEN(OFFSET($A$5,9,A251-1,,))&gt;0,"  "&amp;OFFSET($A$5,9,A251-1,,),"")</f>
        <v/>
      </c>
      <c r="D251" s="47"/>
      <c r="E251" s="103"/>
      <c r="F251" s="105" t="str">
        <f>IF(LEN(J39)&gt;0,MAX(F$63:$F250)+1,"")</f>
        <v/>
      </c>
      <c r="G251" s="101" t="str">
        <f ca="1">IF(LEN(OFFSET($A$30,9,A251-1,,))&gt;0,"  "&amp;OFFSET($A$30,9,A251-1,,),"")</f>
        <v/>
      </c>
      <c r="H251" s="47"/>
      <c r="I251" s="103"/>
      <c r="M251" s="97"/>
      <c r="N251" s="97"/>
      <c r="O251" s="97"/>
      <c r="P251" s="97"/>
      <c r="Q251" s="97"/>
    </row>
    <row r="252" spans="1:17" ht="20.100000000000001" hidden="1" customHeight="1">
      <c r="A252" s="47">
        <f t="shared" si="5"/>
        <v>10</v>
      </c>
      <c r="B252" s="105" t="str">
        <f>IF(LEN(J15)&gt;0,MAX(B$63:$B251)+1,"")</f>
        <v/>
      </c>
      <c r="C252" s="101" t="str">
        <f ca="1">IF(LEN(OFFSET($A$5,10,A252-1,,))&gt;0,"  "&amp;OFFSET($A$5,10,A252-1,,),"")</f>
        <v/>
      </c>
      <c r="D252" s="47"/>
      <c r="E252" s="103"/>
      <c r="F252" s="105" t="str">
        <f>IF(LEN(J40)&gt;0,MAX(F$63:$F251)+1,"")</f>
        <v/>
      </c>
      <c r="G252" s="101" t="str">
        <f ca="1">IF(LEN(OFFSET($A$30,10,A252-1,,))&gt;0,"  "&amp;OFFSET($A$30,10,A252-1,,),"")</f>
        <v/>
      </c>
      <c r="H252" s="47"/>
      <c r="I252" s="103"/>
      <c r="M252" s="97"/>
      <c r="N252" s="97"/>
      <c r="O252" s="97"/>
      <c r="P252" s="97"/>
      <c r="Q252" s="97"/>
    </row>
    <row r="253" spans="1:17" ht="20.100000000000001" hidden="1" customHeight="1">
      <c r="A253" s="47">
        <f t="shared" si="5"/>
        <v>10</v>
      </c>
      <c r="B253" s="105" t="str">
        <f>IF(LEN(J16)&gt;0,MAX(B$63:$B252)+1,"")</f>
        <v/>
      </c>
      <c r="C253" s="101" t="str">
        <f ca="1">IF(LEN(OFFSET($A$5,11,A253-1,,))&gt;0,"  "&amp;OFFSET($A$5,11,A253-1,,),"")</f>
        <v/>
      </c>
      <c r="D253" s="47"/>
      <c r="E253" s="103"/>
      <c r="F253" s="105" t="str">
        <f>IF(LEN(J41)&gt;0,MAX(F$63:$F252)+1,"")</f>
        <v/>
      </c>
      <c r="G253" s="101" t="str">
        <f ca="1">IF(LEN(OFFSET($A$30,11,A253-1,,))&gt;0,"  "&amp;OFFSET($A$30,11,A253-1,,),"")</f>
        <v/>
      </c>
      <c r="H253" s="47"/>
      <c r="I253" s="103"/>
      <c r="M253" s="97"/>
      <c r="N253" s="97"/>
      <c r="O253" s="97"/>
      <c r="P253" s="97"/>
      <c r="Q253" s="97"/>
    </row>
    <row r="254" spans="1:17" ht="20.100000000000001" hidden="1" customHeight="1">
      <c r="A254" s="47">
        <f t="shared" si="5"/>
        <v>10</v>
      </c>
      <c r="B254" s="105" t="str">
        <f>IF(LEN(J17)&gt;0,MAX(B$63:$B253)+1,"")</f>
        <v/>
      </c>
      <c r="C254" s="101" t="str">
        <f ca="1">IF(LEN(OFFSET($A$5,12,A254-1,,))&gt;0,"  "&amp;OFFSET($A$5,12,A254-1,,),"")</f>
        <v/>
      </c>
      <c r="D254" s="47"/>
      <c r="E254" s="103"/>
      <c r="F254" s="105" t="str">
        <f>IF(LEN(J42)&gt;0,MAX(F$63:$F253)+1,"")</f>
        <v/>
      </c>
      <c r="G254" s="101" t="str">
        <f ca="1">IF(LEN(OFFSET($A$30,12,A254-1,,))&gt;0,"  "&amp;OFFSET($A$30,12,A254-1,,),"")</f>
        <v/>
      </c>
      <c r="H254" s="47"/>
      <c r="I254" s="103"/>
      <c r="M254" s="97"/>
      <c r="N254" s="97"/>
      <c r="O254" s="97"/>
      <c r="P254" s="97"/>
      <c r="Q254" s="97"/>
    </row>
    <row r="255" spans="1:17" ht="20.100000000000001" hidden="1" customHeight="1">
      <c r="A255" s="47">
        <f t="shared" si="5"/>
        <v>10</v>
      </c>
      <c r="B255" s="105" t="str">
        <f>IF(LEN(J18)&gt;0,MAX(B$63:$B254)+1,"")</f>
        <v/>
      </c>
      <c r="C255" s="101" t="str">
        <f ca="1">IF(LEN(OFFSET($A$5,13,A255-1,,))&gt;0,"  "&amp;OFFSET($A$5,13,A255-1,,),"")</f>
        <v/>
      </c>
      <c r="D255" s="47"/>
      <c r="E255" s="103"/>
      <c r="F255" s="105" t="str">
        <f>IF(LEN(J43)&gt;0,MAX(F$63:$F254)+1,"")</f>
        <v/>
      </c>
      <c r="G255" s="101" t="str">
        <f ca="1">IF(LEN(OFFSET($A$30,13,A255-1,,))&gt;0,"  "&amp;OFFSET($A$30,13,A255-1,,),"")</f>
        <v/>
      </c>
      <c r="H255" s="47"/>
      <c r="I255" s="103"/>
      <c r="M255" s="97"/>
      <c r="N255" s="97"/>
      <c r="O255" s="97"/>
      <c r="P255" s="97"/>
      <c r="Q255" s="97"/>
    </row>
    <row r="256" spans="1:17" ht="20.100000000000001" hidden="1" customHeight="1">
      <c r="A256" s="47">
        <f t="shared" ref="A256:A319" si="6">QUOTIENT(ROW(A256)-43,20)</f>
        <v>10</v>
      </c>
      <c r="B256" s="105" t="str">
        <f>IF(LEN(J19)&gt;0,MAX(B$63:$B255)+1,"")</f>
        <v/>
      </c>
      <c r="C256" s="101" t="str">
        <f ca="1">IF(LEN(OFFSET($A$5,14,A256-1,,))&gt;0,"  "&amp;OFFSET($A$5,14,A256-1,,),"")</f>
        <v/>
      </c>
      <c r="D256" s="47"/>
      <c r="E256" s="103"/>
      <c r="F256" s="105" t="str">
        <f>IF(LEN(J44)&gt;0,MAX(F$63:$F255)+1,"")</f>
        <v/>
      </c>
      <c r="G256" s="101" t="str">
        <f ca="1">IF(LEN(OFFSET($A$30,14,A256-1,,))&gt;0,"  "&amp;OFFSET($A$30,14,A256-1,,),"")</f>
        <v/>
      </c>
      <c r="H256" s="47"/>
      <c r="I256" s="103"/>
      <c r="M256" s="97"/>
      <c r="N256" s="97"/>
      <c r="O256" s="97"/>
      <c r="P256" s="97"/>
      <c r="Q256" s="97"/>
    </row>
    <row r="257" spans="1:17" ht="20.100000000000001" hidden="1" customHeight="1">
      <c r="A257" s="47">
        <f t="shared" si="6"/>
        <v>10</v>
      </c>
      <c r="B257" s="105" t="str">
        <f>IF(LEN(J20)&gt;0,MAX(B$63:$B256)+1,"")</f>
        <v/>
      </c>
      <c r="C257" s="101" t="str">
        <f ca="1">IF(LEN(OFFSET($A$5,15,A257-1,,))&gt;0,"  "&amp;OFFSET($A$5,15,A257-1,,),"")</f>
        <v/>
      </c>
      <c r="D257" s="47"/>
      <c r="E257" s="103"/>
      <c r="F257" s="105" t="str">
        <f>IF(LEN(J45)&gt;0,MAX(F$63:$F256)+1,"")</f>
        <v/>
      </c>
      <c r="G257" s="101" t="str">
        <f ca="1">IF(LEN(OFFSET($A$30,15,A257-1,,))&gt;0,"  "&amp;OFFSET($A$30,15,A257-1,,),"")</f>
        <v/>
      </c>
      <c r="H257" s="47"/>
      <c r="I257" s="103"/>
      <c r="M257" s="97"/>
      <c r="N257" s="97"/>
      <c r="O257" s="97"/>
      <c r="P257" s="97"/>
      <c r="Q257" s="97"/>
    </row>
    <row r="258" spans="1:17" ht="20.100000000000001" hidden="1" customHeight="1">
      <c r="A258" s="47">
        <f t="shared" si="6"/>
        <v>10</v>
      </c>
      <c r="B258" s="105" t="str">
        <f>IF(LEN(J21)&gt;0,MAX(B$63:$B257)+1,"")</f>
        <v/>
      </c>
      <c r="C258" s="101" t="str">
        <f ca="1">IF(LEN(OFFSET($A$5,16,A258-1,,))&gt;0,"  "&amp;OFFSET($A$5,16,A258-1,,),"")</f>
        <v/>
      </c>
      <c r="D258" s="47"/>
      <c r="E258" s="100"/>
      <c r="F258" s="105" t="str">
        <f>IF(LEN(J46)&gt;0,MAX(F$63:$F257)+1,"")</f>
        <v/>
      </c>
      <c r="G258" s="101" t="str">
        <f ca="1">IF(LEN(OFFSET($A$30,16,A258-1,,))&gt;0,"  "&amp;OFFSET($A$30,16,A258-1,,),"")</f>
        <v/>
      </c>
      <c r="H258" s="47"/>
      <c r="I258" s="100"/>
      <c r="M258" s="97"/>
      <c r="N258" s="97"/>
      <c r="O258" s="97"/>
      <c r="P258" s="97"/>
      <c r="Q258" s="97"/>
    </row>
    <row r="259" spans="1:17" ht="20.100000000000001" hidden="1" customHeight="1">
      <c r="A259" s="47">
        <f t="shared" si="6"/>
        <v>10</v>
      </c>
      <c r="B259" s="105" t="str">
        <f>IF(LEN(J22)&gt;0,MAX(B$63:$B258)+1,"")</f>
        <v/>
      </c>
      <c r="C259" s="101" t="str">
        <f ca="1">IF(LEN(OFFSET($A$5,17,A259-1,,))&gt;0,"  "&amp;OFFSET($A$5,17,A259-1,,),"")</f>
        <v/>
      </c>
      <c r="D259" s="47"/>
      <c r="E259" s="100"/>
      <c r="F259" s="105" t="str">
        <f>IF(LEN(J47)&gt;0,MAX(F$63:$F258)+1,"")</f>
        <v/>
      </c>
      <c r="G259" s="101" t="str">
        <f ca="1">IF(LEN(OFFSET($A$30,17,A259-1,,))&gt;0,"  "&amp;OFFSET($A$30,17,A259-1,,),"")</f>
        <v/>
      </c>
      <c r="H259" s="47"/>
      <c r="I259" s="100"/>
      <c r="M259" s="97"/>
      <c r="N259" s="97"/>
      <c r="O259" s="97"/>
      <c r="P259" s="97"/>
      <c r="Q259" s="97"/>
    </row>
    <row r="260" spans="1:17" s="96" customFormat="1" ht="20.100000000000001" hidden="1" customHeight="1">
      <c r="A260" s="47">
        <f t="shared" si="6"/>
        <v>10</v>
      </c>
      <c r="B260" s="105" t="str">
        <f>IF(LEN(J23)&gt;0,MAX(B$63:$B259)+1,"")</f>
        <v/>
      </c>
      <c r="C260" s="101" t="str">
        <f ca="1">IF(LEN(OFFSET($A$5,18,A260-1,,))&gt;0,"  "&amp;OFFSET($A$5,18,A260-1,,),"")</f>
        <v/>
      </c>
      <c r="D260" s="47"/>
      <c r="E260" s="100"/>
      <c r="F260" s="105" t="str">
        <f>IF(LEN(J48)&gt;0,MAX(F$63:$F259)+1,"")</f>
        <v/>
      </c>
      <c r="G260" s="101" t="str">
        <f ca="1">IF(LEN(OFFSET($A$30,18,A260-1,,))&gt;0,"  "&amp;OFFSET($A$30,18,A260-1,,),"")</f>
        <v/>
      </c>
      <c r="H260" s="47"/>
      <c r="I260" s="100"/>
      <c r="J260" s="97"/>
      <c r="K260" s="106"/>
      <c r="L260" s="106"/>
      <c r="M260" s="106"/>
      <c r="N260" s="106"/>
      <c r="O260" s="106"/>
      <c r="P260" s="106"/>
      <c r="Q260" s="106"/>
    </row>
    <row r="261" spans="1:17" s="96" customFormat="1" ht="20.100000000000001" hidden="1" customHeight="1">
      <c r="A261" s="47">
        <f t="shared" si="6"/>
        <v>10</v>
      </c>
      <c r="B261" s="105" t="str">
        <f>IF(LEN(J24)&gt;0,MAX(B$63:$B260)+1,"")</f>
        <v/>
      </c>
      <c r="C261" s="101" t="str">
        <f ca="1">IF(LEN(OFFSET($A$5,19,A261-1,,))&gt;0,"  "&amp;OFFSET($A$5,19,A261-1,,),"")</f>
        <v/>
      </c>
      <c r="D261" s="47"/>
      <c r="E261" s="100"/>
      <c r="F261" s="105" t="str">
        <f>IF(LEN(J49)&gt;0,MAX(F$63:$F260)+1,"")</f>
        <v/>
      </c>
      <c r="G261" s="101" t="str">
        <f ca="1">IF(LEN(OFFSET($A$30,19,A261-1,,))&gt;0,"  "&amp;OFFSET($A$30,19,A261-1,,),"")</f>
        <v/>
      </c>
      <c r="H261" s="47"/>
      <c r="I261" s="100"/>
      <c r="J261" s="97"/>
      <c r="K261" s="106"/>
      <c r="L261" s="106"/>
      <c r="M261" s="106"/>
      <c r="N261" s="106"/>
      <c r="O261" s="106"/>
      <c r="P261" s="106"/>
      <c r="Q261" s="106"/>
    </row>
    <row r="262" spans="1:17" ht="20.100000000000001" hidden="1" customHeight="1">
      <c r="A262" s="47">
        <f t="shared" si="6"/>
        <v>10</v>
      </c>
      <c r="B262" s="105" t="str">
        <f>IF(LEN(J25)&gt;0,MAX(B$63:$B261)+1,"")</f>
        <v/>
      </c>
      <c r="C262" s="101" t="str">
        <f ca="1">IF(LEN(OFFSET($A$5,20,A262-1,,))&gt;0,"  "&amp;OFFSET($A$5,20,A262-1,,),"")</f>
        <v/>
      </c>
      <c r="D262" s="47"/>
      <c r="E262" s="100"/>
      <c r="F262" s="105" t="str">
        <f>IF(LEN(J50)&gt;0,MAX(F$63:$F261)+1,"")</f>
        <v/>
      </c>
      <c r="G262" s="101" t="str">
        <f ca="1">IF(LEN(OFFSET($A$30,20,A262-1,,))&gt;0,"  "&amp;OFFSET($A$30,20,A262-1,,),"")</f>
        <v/>
      </c>
      <c r="H262" s="47"/>
      <c r="I262" s="100"/>
      <c r="M262" s="97"/>
      <c r="N262" s="97"/>
      <c r="O262" s="97"/>
      <c r="P262" s="97"/>
      <c r="Q262" s="97"/>
    </row>
    <row r="263" spans="1:17" ht="20.100000000000001" hidden="1" customHeight="1">
      <c r="A263" s="47">
        <f t="shared" si="6"/>
        <v>11</v>
      </c>
      <c r="B263" s="105">
        <f>IF(LEN(K6)&gt;0,D263+1,0)</f>
        <v>0</v>
      </c>
      <c r="C263" s="101" t="str">
        <f ca="1">IF(LEN(OFFSET($A$5,1,A263-1,,))&gt;0,"  "&amp;OFFSET($A$5,1,A263-1,,),"")</f>
        <v/>
      </c>
      <c r="D263" s="47" t="b">
        <f ca="1">IF(COUNTA(OFFSET($A$6,,A263-1,20,1))&gt;0,MAX(B243:B262)+1)</f>
        <v>0</v>
      </c>
      <c r="E263" s="103" t="str">
        <f ca="1">IF(COUNTA(OFFSET($A$6,,A263-1,20,1))&gt;0,OFFSET($A$5,,A263-1,,),"")</f>
        <v/>
      </c>
      <c r="F263" s="105">
        <f>IF(LEN(K31)&gt;0,H263+1,0)</f>
        <v>0</v>
      </c>
      <c r="G263" s="101" t="str">
        <f ca="1">IF(LEN(OFFSET($A$30,1,A263-1,,))&gt;0,"  "&amp;OFFSET($A$30,1,A263-1,,),"")</f>
        <v/>
      </c>
      <c r="H263" s="100" t="b">
        <f ca="1">IF(COUNTA(OFFSET($A$31,,A263-1,20,1))&gt;0,MAX(F243:F262)+1)</f>
        <v>0</v>
      </c>
      <c r="I263" s="103" t="str">
        <f ca="1">IF(COUNTA(OFFSET($A$31,,A263-1,20,1))&gt;0,OFFSET($A$30,,A263-1,,),"")</f>
        <v/>
      </c>
      <c r="M263" s="97"/>
      <c r="N263" s="97"/>
      <c r="O263" s="97"/>
      <c r="P263" s="97"/>
      <c r="Q263" s="97"/>
    </row>
    <row r="264" spans="1:17" ht="20.100000000000001" hidden="1" customHeight="1">
      <c r="A264" s="47">
        <f t="shared" si="6"/>
        <v>11</v>
      </c>
      <c r="B264" s="105" t="str">
        <f>IF(LEN(K7)&gt;0,MAX(B$63:$B263)+1,"")</f>
        <v/>
      </c>
      <c r="C264" s="101" t="str">
        <f ca="1">IF(LEN(OFFSET($A$5,2,A264-1,,))&gt;0,"  "&amp;OFFSET($A$5,2,A264-1,,),"")</f>
        <v/>
      </c>
      <c r="D264" s="47"/>
      <c r="E264" s="103"/>
      <c r="F264" s="105" t="str">
        <f>IF(LEN(K32)&gt;0,MAX(F$63:$F263)+1,"")</f>
        <v/>
      </c>
      <c r="G264" s="101" t="str">
        <f ca="1">IF(LEN(OFFSET($A$30,2,A264-1,,))&gt;0,"  "&amp;OFFSET($A$30,2,A264-1,,),"")</f>
        <v/>
      </c>
      <c r="H264" s="47"/>
      <c r="I264" s="103"/>
      <c r="M264" s="97"/>
      <c r="N264" s="97"/>
      <c r="O264" s="97"/>
      <c r="P264" s="97"/>
      <c r="Q264" s="97"/>
    </row>
    <row r="265" spans="1:17" ht="20.100000000000001" hidden="1" customHeight="1">
      <c r="A265" s="47">
        <f t="shared" si="6"/>
        <v>11</v>
      </c>
      <c r="B265" s="105" t="str">
        <f>IF(LEN(K8)&gt;0,MAX(B$63:$B264)+1,"")</f>
        <v/>
      </c>
      <c r="C265" s="101" t="str">
        <f ca="1">IF(LEN(OFFSET($A$5,3,A265-1,,))&gt;0,"  "&amp;OFFSET($A$5,3,A265-1,,),"")</f>
        <v/>
      </c>
      <c r="D265" s="47"/>
      <c r="E265" s="103"/>
      <c r="F265" s="105" t="str">
        <f>IF(LEN(K33)&gt;0,MAX(F$63:$F264)+1,"")</f>
        <v/>
      </c>
      <c r="G265" s="101" t="str">
        <f ca="1">IF(LEN(OFFSET($A$30,3,A265-1,,))&gt;0,"  "&amp;OFFSET($A$30,3,A265-1,,),"")</f>
        <v/>
      </c>
      <c r="H265" s="47"/>
      <c r="I265" s="103"/>
      <c r="M265" s="97"/>
      <c r="N265" s="97"/>
      <c r="O265" s="97"/>
      <c r="P265" s="97"/>
      <c r="Q265" s="97"/>
    </row>
    <row r="266" spans="1:17" ht="20.100000000000001" hidden="1" customHeight="1">
      <c r="A266" s="47">
        <f t="shared" si="6"/>
        <v>11</v>
      </c>
      <c r="B266" s="105" t="str">
        <f>IF(LEN(K9)&gt;0,MAX(B$63:$B265)+1,"")</f>
        <v/>
      </c>
      <c r="C266" s="101" t="str">
        <f ca="1">IF(LEN(OFFSET($A$5,4,A266-1,,))&gt;0,"  "&amp;OFFSET($A$5,4,A266-1,,),"")</f>
        <v/>
      </c>
      <c r="D266" s="47"/>
      <c r="E266" s="103"/>
      <c r="F266" s="105" t="str">
        <f>IF(LEN(K34)&gt;0,MAX(F$63:$F265)+1,"")</f>
        <v/>
      </c>
      <c r="G266" s="101" t="str">
        <f ca="1">IF(LEN(OFFSET($A$30,4,A266-1,,))&gt;0,"  "&amp;OFFSET($A$30,4,A266-1,,),"")</f>
        <v/>
      </c>
      <c r="H266" s="47"/>
      <c r="I266" s="103"/>
      <c r="M266" s="97"/>
      <c r="N266" s="97"/>
      <c r="O266" s="97"/>
      <c r="P266" s="97"/>
      <c r="Q266" s="97"/>
    </row>
    <row r="267" spans="1:17" ht="20.100000000000001" hidden="1" customHeight="1">
      <c r="A267" s="47">
        <f t="shared" si="6"/>
        <v>11</v>
      </c>
      <c r="B267" s="105" t="str">
        <f>IF(LEN(K10)&gt;0,MAX(B$63:$B266)+1,"")</f>
        <v/>
      </c>
      <c r="C267" s="101" t="str">
        <f ca="1">IF(LEN(OFFSET($A$5,5,A267-1,,))&gt;0,"  "&amp;OFFSET($A$5,5,A267-1,,),"")</f>
        <v/>
      </c>
      <c r="D267" s="47"/>
      <c r="E267" s="103"/>
      <c r="F267" s="105" t="str">
        <f>IF(LEN(K35)&gt;0,MAX(F$63:$F266)+1,"")</f>
        <v/>
      </c>
      <c r="G267" s="101" t="str">
        <f ca="1">IF(LEN(OFFSET($A$30,5,A267-1,,))&gt;0,"  "&amp;OFFSET($A$30,5,A267-1,,),"")</f>
        <v/>
      </c>
      <c r="H267" s="47"/>
      <c r="I267" s="103"/>
      <c r="M267" s="97"/>
      <c r="N267" s="97"/>
      <c r="O267" s="97"/>
      <c r="P267" s="97"/>
      <c r="Q267" s="97"/>
    </row>
    <row r="268" spans="1:17" ht="20.100000000000001" hidden="1" customHeight="1">
      <c r="A268" s="47">
        <f t="shared" si="6"/>
        <v>11</v>
      </c>
      <c r="B268" s="105" t="str">
        <f>IF(LEN(K11)&gt;0,MAX(B$63:$B267)+1,"")</f>
        <v/>
      </c>
      <c r="C268" s="101" t="str">
        <f ca="1">IF(LEN(OFFSET($A$5,6,A268-1,,))&gt;0,"  "&amp;OFFSET($A$5,6,A268-1,,),"")</f>
        <v/>
      </c>
      <c r="D268" s="47"/>
      <c r="E268" s="103"/>
      <c r="F268" s="105" t="str">
        <f>IF(LEN(K36)&gt;0,MAX(F$63:$F267)+1,"")</f>
        <v/>
      </c>
      <c r="G268" s="101" t="str">
        <f ca="1">IF(LEN(OFFSET($A$30,6,A268-1,,))&gt;0,"  "&amp;OFFSET($A$30,6,A268-1,,),"")</f>
        <v/>
      </c>
      <c r="H268" s="47"/>
      <c r="I268" s="103"/>
      <c r="M268" s="97"/>
      <c r="N268" s="97"/>
      <c r="O268" s="97"/>
      <c r="P268" s="97"/>
      <c r="Q268" s="97"/>
    </row>
    <row r="269" spans="1:17" ht="20.100000000000001" hidden="1" customHeight="1">
      <c r="A269" s="47">
        <f t="shared" si="6"/>
        <v>11</v>
      </c>
      <c r="B269" s="105" t="str">
        <f>IF(LEN(K12)&gt;0,MAX(B$63:$B268)+1,"")</f>
        <v/>
      </c>
      <c r="C269" s="101" t="str">
        <f ca="1">IF(LEN(OFFSET($A$5,7,A269-1,,))&gt;0,"  "&amp;OFFSET($A$5,7,A269-1,,),"")</f>
        <v/>
      </c>
      <c r="D269" s="47"/>
      <c r="E269" s="103"/>
      <c r="F269" s="105" t="str">
        <f>IF(LEN(K37)&gt;0,MAX(F$63:$F268)+1,"")</f>
        <v/>
      </c>
      <c r="G269" s="101" t="str">
        <f ca="1">IF(LEN(OFFSET($A$30,7,A269-1,,))&gt;0,"  "&amp;OFFSET($A$30,7,A269-1,,),"")</f>
        <v/>
      </c>
      <c r="H269" s="47"/>
      <c r="I269" s="103"/>
      <c r="M269" s="97"/>
      <c r="N269" s="97"/>
      <c r="O269" s="97"/>
      <c r="P269" s="97"/>
      <c r="Q269" s="97"/>
    </row>
    <row r="270" spans="1:17" ht="20.100000000000001" hidden="1" customHeight="1">
      <c r="A270" s="47">
        <f t="shared" si="6"/>
        <v>11</v>
      </c>
      <c r="B270" s="105" t="str">
        <f>IF(LEN(K13)&gt;0,MAX(B$63:$B269)+1,"")</f>
        <v/>
      </c>
      <c r="C270" s="101" t="str">
        <f ca="1">IF(LEN(OFFSET($A$5,8,A270-1,,))&gt;0,"  "&amp;OFFSET($A$5,8,A270-1,,),"")</f>
        <v/>
      </c>
      <c r="D270" s="47"/>
      <c r="E270" s="103"/>
      <c r="F270" s="105" t="str">
        <f>IF(LEN(K38)&gt;0,MAX(F$63:$F269)+1,"")</f>
        <v/>
      </c>
      <c r="G270" s="101" t="str">
        <f ca="1">IF(LEN(OFFSET($A$30,8,A270-1,,))&gt;0,"  "&amp;OFFSET($A$30,8,A270-1,,),"")</f>
        <v/>
      </c>
      <c r="H270" s="47"/>
      <c r="I270" s="103"/>
      <c r="M270" s="97"/>
      <c r="N270" s="97"/>
      <c r="O270" s="97"/>
      <c r="P270" s="97"/>
      <c r="Q270" s="97"/>
    </row>
    <row r="271" spans="1:17" ht="20.100000000000001" hidden="1" customHeight="1">
      <c r="A271" s="47">
        <f t="shared" si="6"/>
        <v>11</v>
      </c>
      <c r="B271" s="105" t="str">
        <f>IF(LEN(K14)&gt;0,MAX(B$63:$B270)+1,"")</f>
        <v/>
      </c>
      <c r="C271" s="101" t="str">
        <f ca="1">IF(LEN(OFFSET($A$5,9,A271-1,,))&gt;0,"  "&amp;OFFSET($A$5,9,A271-1,,),"")</f>
        <v/>
      </c>
      <c r="D271" s="47"/>
      <c r="E271" s="103"/>
      <c r="F271" s="105" t="str">
        <f>IF(LEN(K39)&gt;0,MAX(F$63:$F270)+1,"")</f>
        <v/>
      </c>
      <c r="G271" s="101" t="str">
        <f ca="1">IF(LEN(OFFSET($A$30,9,A271-1,,))&gt;0,"  "&amp;OFFSET($A$30,9,A271-1,,),"")</f>
        <v/>
      </c>
      <c r="H271" s="47"/>
      <c r="I271" s="103"/>
      <c r="M271" s="97"/>
      <c r="N271" s="97"/>
      <c r="O271" s="97"/>
      <c r="P271" s="97"/>
      <c r="Q271" s="97"/>
    </row>
    <row r="272" spans="1:17" ht="20.100000000000001" hidden="1" customHeight="1">
      <c r="A272" s="47">
        <f t="shared" si="6"/>
        <v>11</v>
      </c>
      <c r="B272" s="105" t="str">
        <f>IF(LEN(K15)&gt;0,MAX(B$63:$B271)+1,"")</f>
        <v/>
      </c>
      <c r="C272" s="101" t="str">
        <f ca="1">IF(LEN(OFFSET($A$5,10,A272-1,,))&gt;0,"  "&amp;OFFSET($A$5,10,A272-1,,),"")</f>
        <v/>
      </c>
      <c r="D272" s="47"/>
      <c r="E272" s="103"/>
      <c r="F272" s="105" t="str">
        <f>IF(LEN(K40)&gt;0,MAX(F$63:$F271)+1,"")</f>
        <v/>
      </c>
      <c r="G272" s="101" t="str">
        <f ca="1">IF(LEN(OFFSET($A$30,10,A272-1,,))&gt;0,"  "&amp;OFFSET($A$30,10,A272-1,,),"")</f>
        <v/>
      </c>
      <c r="H272" s="47"/>
      <c r="I272" s="103"/>
      <c r="M272" s="97"/>
      <c r="N272" s="97"/>
      <c r="O272" s="97"/>
      <c r="P272" s="97"/>
      <c r="Q272" s="97"/>
    </row>
    <row r="273" spans="1:17" ht="20.100000000000001" hidden="1" customHeight="1">
      <c r="A273" s="47">
        <f t="shared" si="6"/>
        <v>11</v>
      </c>
      <c r="B273" s="105" t="str">
        <f>IF(LEN(K16)&gt;0,MAX(B$63:$B272)+1,"")</f>
        <v/>
      </c>
      <c r="C273" s="101" t="str">
        <f ca="1">IF(LEN(OFFSET($A$5,11,A273-1,,))&gt;0,"  "&amp;OFFSET($A$5,11,A273-1,,),"")</f>
        <v/>
      </c>
      <c r="D273" s="47"/>
      <c r="E273" s="103"/>
      <c r="F273" s="105" t="str">
        <f>IF(LEN(K41)&gt;0,MAX(F$63:$F272)+1,"")</f>
        <v/>
      </c>
      <c r="G273" s="101" t="str">
        <f ca="1">IF(LEN(OFFSET($A$30,11,A273-1,,))&gt;0,"  "&amp;OFFSET($A$30,11,A273-1,,),"")</f>
        <v/>
      </c>
      <c r="H273" s="47"/>
      <c r="I273" s="103"/>
      <c r="M273" s="97"/>
      <c r="N273" s="97"/>
      <c r="O273" s="97"/>
      <c r="P273" s="97"/>
      <c r="Q273" s="97"/>
    </row>
    <row r="274" spans="1:17" ht="20.100000000000001" hidden="1" customHeight="1">
      <c r="A274" s="47">
        <f t="shared" si="6"/>
        <v>11</v>
      </c>
      <c r="B274" s="105" t="str">
        <f>IF(LEN(K17)&gt;0,MAX(B$63:$B273)+1,"")</f>
        <v/>
      </c>
      <c r="C274" s="101" t="str">
        <f ca="1">IF(LEN(OFFSET($A$5,12,A274-1,,))&gt;0,"  "&amp;OFFSET($A$5,12,A274-1,,),"")</f>
        <v/>
      </c>
      <c r="D274" s="47"/>
      <c r="E274" s="103"/>
      <c r="F274" s="105" t="str">
        <f>IF(LEN(K42)&gt;0,MAX(F$63:$F273)+1,"")</f>
        <v/>
      </c>
      <c r="G274" s="101" t="str">
        <f ca="1">IF(LEN(OFFSET($A$30,12,A274-1,,))&gt;0,"  "&amp;OFFSET($A$30,12,A274-1,,),"")</f>
        <v/>
      </c>
      <c r="H274" s="47"/>
      <c r="I274" s="103"/>
      <c r="M274" s="97"/>
      <c r="N274" s="97"/>
      <c r="O274" s="97"/>
      <c r="P274" s="97"/>
      <c r="Q274" s="97"/>
    </row>
    <row r="275" spans="1:17" ht="20.100000000000001" hidden="1" customHeight="1">
      <c r="A275" s="47">
        <f t="shared" si="6"/>
        <v>11</v>
      </c>
      <c r="B275" s="105" t="str">
        <f>IF(LEN(K18)&gt;0,MAX(B$63:$B274)+1,"")</f>
        <v/>
      </c>
      <c r="C275" s="101" t="str">
        <f ca="1">IF(LEN(OFFSET($A$5,13,A275-1,,))&gt;0,"  "&amp;OFFSET($A$5,13,A275-1,,),"")</f>
        <v/>
      </c>
      <c r="D275" s="47"/>
      <c r="E275" s="103"/>
      <c r="F275" s="105" t="str">
        <f>IF(LEN(K43)&gt;0,MAX(F$63:$F274)+1,"")</f>
        <v/>
      </c>
      <c r="G275" s="101" t="str">
        <f ca="1">IF(LEN(OFFSET($A$30,13,A275-1,,))&gt;0,"  "&amp;OFFSET($A$30,13,A275-1,,),"")</f>
        <v/>
      </c>
      <c r="H275" s="47"/>
      <c r="I275" s="103"/>
      <c r="M275" s="97"/>
      <c r="N275" s="97"/>
      <c r="O275" s="97"/>
      <c r="P275" s="97"/>
      <c r="Q275" s="97"/>
    </row>
    <row r="276" spans="1:17" ht="20.100000000000001" hidden="1" customHeight="1">
      <c r="A276" s="47">
        <f t="shared" si="6"/>
        <v>11</v>
      </c>
      <c r="B276" s="105" t="str">
        <f>IF(LEN(K19)&gt;0,MAX(B$63:$B275)+1,"")</f>
        <v/>
      </c>
      <c r="C276" s="101" t="str">
        <f ca="1">IF(LEN(OFFSET($A$5,14,A276-1,,))&gt;0,"  "&amp;OFFSET($A$5,14,A276-1,,),"")</f>
        <v/>
      </c>
      <c r="D276" s="47"/>
      <c r="E276" s="103"/>
      <c r="F276" s="105" t="str">
        <f>IF(LEN(K44)&gt;0,MAX(F$63:$F275)+1,"")</f>
        <v/>
      </c>
      <c r="G276" s="101" t="str">
        <f ca="1">IF(LEN(OFFSET($A$30,14,A276-1,,))&gt;0,"  "&amp;OFFSET($A$30,14,A276-1,,),"")</f>
        <v/>
      </c>
      <c r="H276" s="47"/>
      <c r="I276" s="103"/>
      <c r="M276" s="97"/>
      <c r="N276" s="97"/>
      <c r="O276" s="97"/>
      <c r="P276" s="97"/>
      <c r="Q276" s="97"/>
    </row>
    <row r="277" spans="1:17" ht="20.100000000000001" hidden="1" customHeight="1">
      <c r="A277" s="47">
        <f t="shared" si="6"/>
        <v>11</v>
      </c>
      <c r="B277" s="105" t="str">
        <f>IF(LEN(K20)&gt;0,MAX(B$63:$B276)+1,"")</f>
        <v/>
      </c>
      <c r="C277" s="101" t="str">
        <f ca="1">IF(LEN(OFFSET($A$5,15,A277-1,,))&gt;0,"  "&amp;OFFSET($A$5,15,A277-1,,),"")</f>
        <v/>
      </c>
      <c r="D277" s="47"/>
      <c r="E277" s="103"/>
      <c r="F277" s="105" t="str">
        <f>IF(LEN(K45)&gt;0,MAX(F$63:$F276)+1,"")</f>
        <v/>
      </c>
      <c r="G277" s="101" t="str">
        <f ca="1">IF(LEN(OFFSET($A$30,15,A277-1,,))&gt;0,"  "&amp;OFFSET($A$30,15,A277-1,,),"")</f>
        <v/>
      </c>
      <c r="H277" s="47"/>
      <c r="I277" s="103"/>
      <c r="M277" s="97"/>
      <c r="N277" s="97"/>
      <c r="O277" s="97"/>
      <c r="P277" s="97"/>
      <c r="Q277" s="97"/>
    </row>
    <row r="278" spans="1:17" ht="20.100000000000001" hidden="1" customHeight="1">
      <c r="A278" s="47">
        <f t="shared" si="6"/>
        <v>11</v>
      </c>
      <c r="B278" s="105" t="str">
        <f>IF(LEN(K21)&gt;0,MAX(B$63:$B277)+1,"")</f>
        <v/>
      </c>
      <c r="C278" s="101" t="str">
        <f ca="1">IF(LEN(OFFSET($A$5,16,A278-1,,))&gt;0,"  "&amp;OFFSET($A$5,16,A278-1,,),"")</f>
        <v/>
      </c>
      <c r="D278" s="47"/>
      <c r="E278" s="100"/>
      <c r="F278" s="105" t="str">
        <f>IF(LEN(K46)&gt;0,MAX(F$63:$F277)+1,"")</f>
        <v/>
      </c>
      <c r="G278" s="101" t="str">
        <f ca="1">IF(LEN(OFFSET($A$30,16,A278-1,,))&gt;0,"  "&amp;OFFSET($A$30,16,A278-1,,),"")</f>
        <v/>
      </c>
      <c r="H278" s="47"/>
      <c r="I278" s="100"/>
      <c r="M278" s="97"/>
      <c r="N278" s="97"/>
      <c r="O278" s="97"/>
      <c r="P278" s="97"/>
      <c r="Q278" s="97"/>
    </row>
    <row r="279" spans="1:17" ht="20.100000000000001" hidden="1" customHeight="1">
      <c r="A279" s="47">
        <f t="shared" si="6"/>
        <v>11</v>
      </c>
      <c r="B279" s="105" t="str">
        <f>IF(LEN(K22)&gt;0,MAX(B$63:$B278)+1,"")</f>
        <v/>
      </c>
      <c r="C279" s="101" t="str">
        <f ca="1">IF(LEN(OFFSET($A$5,17,A279-1,,))&gt;0,"  "&amp;OFFSET($A$5,17,A279-1,,),"")</f>
        <v/>
      </c>
      <c r="D279" s="47"/>
      <c r="E279" s="100"/>
      <c r="F279" s="105" t="str">
        <f>IF(LEN(K47)&gt;0,MAX(F$63:$F278)+1,"")</f>
        <v/>
      </c>
      <c r="G279" s="101" t="str">
        <f ca="1">IF(LEN(OFFSET($A$30,17,A279-1,,))&gt;0,"  "&amp;OFFSET($A$30,17,A279-1,,),"")</f>
        <v/>
      </c>
      <c r="H279" s="47"/>
      <c r="I279" s="100"/>
      <c r="M279" s="97"/>
      <c r="N279" s="97"/>
      <c r="O279" s="97"/>
      <c r="P279" s="97"/>
      <c r="Q279" s="97"/>
    </row>
    <row r="280" spans="1:17" ht="20.100000000000001" hidden="1" customHeight="1">
      <c r="A280" s="47">
        <f t="shared" si="6"/>
        <v>11</v>
      </c>
      <c r="B280" s="105" t="str">
        <f>IF(LEN(K23)&gt;0,MAX(B$63:$B279)+1,"")</f>
        <v/>
      </c>
      <c r="C280" s="101" t="str">
        <f ca="1">IF(LEN(OFFSET($A$5,18,A280-1,,))&gt;0,"  "&amp;OFFSET($A$5,18,A280-1,,),"")</f>
        <v/>
      </c>
      <c r="D280" s="47"/>
      <c r="E280" s="100"/>
      <c r="F280" s="105" t="str">
        <f>IF(LEN(K48)&gt;0,MAX(F$63:$F279)+1,"")</f>
        <v/>
      </c>
      <c r="G280" s="101" t="str">
        <f ca="1">IF(LEN(OFFSET($A$30,18,A280-1,,))&gt;0,"  "&amp;OFFSET($A$30,18,A280-1,,),"")</f>
        <v/>
      </c>
      <c r="H280" s="47"/>
      <c r="I280" s="100"/>
      <c r="M280" s="97"/>
      <c r="N280" s="97"/>
      <c r="O280" s="97"/>
      <c r="P280" s="97"/>
      <c r="Q280" s="97"/>
    </row>
    <row r="281" spans="1:17" ht="20.100000000000001" hidden="1" customHeight="1">
      <c r="A281" s="47">
        <f t="shared" si="6"/>
        <v>11</v>
      </c>
      <c r="B281" s="105" t="str">
        <f>IF(LEN(K24)&gt;0,MAX(B$63:$B280)+1,"")</f>
        <v/>
      </c>
      <c r="C281" s="101" t="str">
        <f ca="1">IF(LEN(OFFSET($A$5,19,A281-1,,))&gt;0,"  "&amp;OFFSET($A$5,19,A281-1,,),"")</f>
        <v/>
      </c>
      <c r="D281" s="47"/>
      <c r="E281" s="100"/>
      <c r="F281" s="105" t="str">
        <f>IF(LEN(K49)&gt;0,MAX(F$63:$F280)+1,"")</f>
        <v/>
      </c>
      <c r="G281" s="101" t="str">
        <f ca="1">IF(LEN(OFFSET($A$30,19,A281-1,,))&gt;0,"  "&amp;OFFSET($A$30,19,A281-1,,),"")</f>
        <v/>
      </c>
      <c r="H281" s="47"/>
      <c r="I281" s="100"/>
      <c r="M281" s="97"/>
      <c r="N281" s="97"/>
      <c r="O281" s="97"/>
      <c r="P281" s="97"/>
      <c r="Q281" s="97"/>
    </row>
    <row r="282" spans="1:17" ht="20.100000000000001" hidden="1" customHeight="1">
      <c r="A282" s="47">
        <f t="shared" si="6"/>
        <v>11</v>
      </c>
      <c r="B282" s="105" t="str">
        <f>IF(LEN(K25)&gt;0,MAX(B$63:$B281)+1,"")</f>
        <v/>
      </c>
      <c r="C282" s="101" t="str">
        <f ca="1">IF(LEN(OFFSET($A$5,20,A282-1,,))&gt;0,"  "&amp;OFFSET($A$5,20,A282-1,,),"")</f>
        <v/>
      </c>
      <c r="D282" s="47"/>
      <c r="E282" s="100"/>
      <c r="F282" s="105" t="str">
        <f>IF(LEN(K50)&gt;0,MAX(F$63:$F281)+1,"")</f>
        <v/>
      </c>
      <c r="G282" s="101" t="str">
        <f ca="1">IF(LEN(OFFSET($A$30,20,A282-1,,))&gt;0,"  "&amp;OFFSET($A$30,20,A282-1,,),"")</f>
        <v/>
      </c>
      <c r="H282" s="47"/>
      <c r="I282" s="100"/>
      <c r="M282" s="97"/>
      <c r="N282" s="97"/>
      <c r="O282" s="97"/>
      <c r="P282" s="97"/>
      <c r="Q282" s="97"/>
    </row>
    <row r="283" spans="1:17" ht="20.100000000000001" hidden="1" customHeight="1">
      <c r="A283" s="47">
        <f t="shared" si="6"/>
        <v>12</v>
      </c>
      <c r="B283" s="105">
        <f>IF(LEN(L6)&gt;0,D283+1,0)</f>
        <v>0</v>
      </c>
      <c r="C283" s="101" t="str">
        <f ca="1">IF(LEN(OFFSET($A$5,1,A283-1,,))&gt;0,"  "&amp;OFFSET($A$5,1,A283-1,,),"")</f>
        <v/>
      </c>
      <c r="D283" s="47" t="b">
        <f ca="1">IF(COUNTA(OFFSET($A$6,,A283-1,20,1))&gt;0,MAX(B263:B282)+1)</f>
        <v>0</v>
      </c>
      <c r="E283" s="103" t="str">
        <f ca="1">IF(COUNTA(OFFSET($A$6,,A283-1,20,1))&gt;0,OFFSET($A$5,,A283-1,,),"")</f>
        <v/>
      </c>
      <c r="F283" s="105">
        <f>IF(LEN(L31)&gt;0,H283+1,0)</f>
        <v>0</v>
      </c>
      <c r="G283" s="101" t="str">
        <f ca="1">IF(LEN(OFFSET($A$30,1,A283-1,,))&gt;0,"  "&amp;OFFSET($A$30,1,A283-1,,),"")</f>
        <v/>
      </c>
      <c r="H283" s="100" t="b">
        <f ca="1">IF(COUNTA(OFFSET($A$31,,A283-1,20,1))&gt;0,MAX(F263:F282)+1)</f>
        <v>0</v>
      </c>
      <c r="I283" s="103" t="str">
        <f ca="1">IF(COUNTA(OFFSET($A$31,,A283-1,20,1))&gt;0,OFFSET($A$30,,A283-1,,),"")</f>
        <v/>
      </c>
      <c r="M283" s="97"/>
      <c r="N283" s="97"/>
      <c r="O283" s="97"/>
      <c r="P283" s="97"/>
      <c r="Q283" s="97"/>
    </row>
    <row r="284" spans="1:17" ht="20.100000000000001" hidden="1" customHeight="1">
      <c r="A284" s="47">
        <f t="shared" si="6"/>
        <v>12</v>
      </c>
      <c r="B284" s="105" t="str">
        <f>IF(LEN(L7)&gt;0,MAX(B$63:$B283)+1,"")</f>
        <v/>
      </c>
      <c r="C284" s="101" t="str">
        <f ca="1">IF(LEN(OFFSET($A$5,2,A284-1,,))&gt;0,"  "&amp;OFFSET($A$5,2,A284-1,,),"")</f>
        <v/>
      </c>
      <c r="D284" s="47"/>
      <c r="E284" s="103"/>
      <c r="F284" s="105" t="str">
        <f>IF(LEN(L32)&gt;0,MAX(F$63:$F283)+1,"")</f>
        <v/>
      </c>
      <c r="G284" s="101" t="str">
        <f ca="1">IF(LEN(OFFSET($A$30,2,A284-1,,))&gt;0,"  "&amp;OFFSET($A$30,2,A284-1,,),"")</f>
        <v/>
      </c>
      <c r="H284" s="47"/>
      <c r="I284" s="103"/>
      <c r="M284" s="97"/>
      <c r="N284" s="97"/>
      <c r="O284" s="97"/>
      <c r="P284" s="97"/>
      <c r="Q284" s="97"/>
    </row>
    <row r="285" spans="1:17" ht="20.100000000000001" hidden="1" customHeight="1">
      <c r="A285" s="47">
        <f t="shared" si="6"/>
        <v>12</v>
      </c>
      <c r="B285" s="105" t="str">
        <f>IF(LEN(L8)&gt;0,MAX(B$63:$B284)+1,"")</f>
        <v/>
      </c>
      <c r="C285" s="101" t="str">
        <f ca="1">IF(LEN(OFFSET($A$5,3,A285-1,,))&gt;0,"  "&amp;OFFSET($A$5,3,A285-1,,),"")</f>
        <v/>
      </c>
      <c r="D285" s="47"/>
      <c r="E285" s="103"/>
      <c r="F285" s="105" t="str">
        <f>IF(LEN(L33)&gt;0,MAX(F$63:$F284)+1,"")</f>
        <v/>
      </c>
      <c r="G285" s="101" t="str">
        <f ca="1">IF(LEN(OFFSET($A$30,3,A285-1,,))&gt;0,"  "&amp;OFFSET($A$30,3,A285-1,,),"")</f>
        <v/>
      </c>
      <c r="H285" s="47"/>
      <c r="I285" s="103"/>
      <c r="M285" s="97"/>
      <c r="N285" s="97"/>
      <c r="O285" s="97"/>
      <c r="P285" s="97"/>
      <c r="Q285" s="97"/>
    </row>
    <row r="286" spans="1:17" ht="20.100000000000001" hidden="1" customHeight="1">
      <c r="A286" s="47">
        <f t="shared" si="6"/>
        <v>12</v>
      </c>
      <c r="B286" s="105" t="str">
        <f>IF(LEN(L9)&gt;0,MAX(B$63:$B285)+1,"")</f>
        <v/>
      </c>
      <c r="C286" s="101" t="str">
        <f ca="1">IF(LEN(OFFSET($A$5,4,A286-1,,))&gt;0,"  "&amp;OFFSET($A$5,4,A286-1,,),"")</f>
        <v/>
      </c>
      <c r="D286" s="47"/>
      <c r="E286" s="103"/>
      <c r="F286" s="105" t="str">
        <f>IF(LEN(L34)&gt;0,MAX(F$63:$F285)+1,"")</f>
        <v/>
      </c>
      <c r="G286" s="101" t="str">
        <f ca="1">IF(LEN(OFFSET($A$30,4,A286-1,,))&gt;0,"  "&amp;OFFSET($A$30,4,A286-1,,),"")</f>
        <v/>
      </c>
      <c r="H286" s="47"/>
      <c r="I286" s="103"/>
      <c r="M286" s="97"/>
      <c r="N286" s="97"/>
      <c r="O286" s="97"/>
      <c r="P286" s="97"/>
      <c r="Q286" s="97"/>
    </row>
    <row r="287" spans="1:17" ht="20.100000000000001" hidden="1" customHeight="1">
      <c r="A287" s="47">
        <f t="shared" si="6"/>
        <v>12</v>
      </c>
      <c r="B287" s="105" t="str">
        <f>IF(LEN(L10)&gt;0,MAX(B$63:$B286)+1,"")</f>
        <v/>
      </c>
      <c r="C287" s="101" t="str">
        <f ca="1">IF(LEN(OFFSET($A$5,5,A287-1,,))&gt;0,"  "&amp;OFFSET($A$5,5,A287-1,,),"")</f>
        <v/>
      </c>
      <c r="D287" s="47"/>
      <c r="E287" s="103"/>
      <c r="F287" s="105" t="str">
        <f>IF(LEN(L35)&gt;0,MAX(F$63:$F286)+1,"")</f>
        <v/>
      </c>
      <c r="G287" s="101" t="str">
        <f ca="1">IF(LEN(OFFSET($A$30,5,A287-1,,))&gt;0,"  "&amp;OFFSET($A$30,5,A287-1,,),"")</f>
        <v/>
      </c>
      <c r="H287" s="47"/>
      <c r="I287" s="103"/>
      <c r="M287" s="97"/>
      <c r="N287" s="97"/>
      <c r="O287" s="97"/>
      <c r="P287" s="97"/>
      <c r="Q287" s="97"/>
    </row>
    <row r="288" spans="1:17" ht="20.100000000000001" hidden="1" customHeight="1">
      <c r="A288" s="47">
        <f t="shared" si="6"/>
        <v>12</v>
      </c>
      <c r="B288" s="105" t="str">
        <f>IF(LEN(L11)&gt;0,MAX(B$63:$B287)+1,"")</f>
        <v/>
      </c>
      <c r="C288" s="101" t="str">
        <f ca="1">IF(LEN(OFFSET($A$5,6,A288-1,,))&gt;0,"  "&amp;OFFSET($A$5,6,A288-1,,),"")</f>
        <v/>
      </c>
      <c r="D288" s="47"/>
      <c r="E288" s="103"/>
      <c r="F288" s="105" t="str">
        <f>IF(LEN(L36)&gt;0,MAX(F$63:$F287)+1,"")</f>
        <v/>
      </c>
      <c r="G288" s="101" t="str">
        <f ca="1">IF(LEN(OFFSET($A$30,6,A288-1,,))&gt;0,"  "&amp;OFFSET($A$30,6,A288-1,,),"")</f>
        <v/>
      </c>
      <c r="H288" s="47"/>
      <c r="I288" s="103"/>
      <c r="M288" s="97"/>
      <c r="N288" s="97"/>
      <c r="O288" s="97"/>
      <c r="P288" s="97"/>
      <c r="Q288" s="97"/>
    </row>
    <row r="289" spans="1:17" ht="20.100000000000001" hidden="1" customHeight="1">
      <c r="A289" s="47">
        <f t="shared" si="6"/>
        <v>12</v>
      </c>
      <c r="B289" s="105" t="str">
        <f>IF(LEN(L12)&gt;0,MAX(B$63:$B288)+1,"")</f>
        <v/>
      </c>
      <c r="C289" s="101" t="str">
        <f ca="1">IF(LEN(OFFSET($A$5,7,A289-1,,))&gt;0,"  "&amp;OFFSET($A$5,7,A289-1,,),"")</f>
        <v/>
      </c>
      <c r="D289" s="47"/>
      <c r="E289" s="103"/>
      <c r="F289" s="105" t="str">
        <f>IF(LEN(L37)&gt;0,MAX(F$63:$F288)+1,"")</f>
        <v/>
      </c>
      <c r="G289" s="101" t="str">
        <f ca="1">IF(LEN(OFFSET($A$30,7,A289-1,,))&gt;0,"  "&amp;OFFSET($A$30,7,A289-1,,),"")</f>
        <v/>
      </c>
      <c r="H289" s="47"/>
      <c r="I289" s="103"/>
      <c r="M289" s="97"/>
      <c r="N289" s="97"/>
      <c r="O289" s="97"/>
      <c r="P289" s="97"/>
      <c r="Q289" s="97"/>
    </row>
    <row r="290" spans="1:17" ht="20.100000000000001" hidden="1" customHeight="1">
      <c r="A290" s="47">
        <f t="shared" si="6"/>
        <v>12</v>
      </c>
      <c r="B290" s="105" t="str">
        <f>IF(LEN(L13)&gt;0,MAX(B$63:$B289)+1,"")</f>
        <v/>
      </c>
      <c r="C290" s="101" t="str">
        <f ca="1">IF(LEN(OFFSET($A$5,8,A290-1,,))&gt;0,"  "&amp;OFFSET($A$5,8,A290-1,,),"")</f>
        <v/>
      </c>
      <c r="D290" s="47"/>
      <c r="E290" s="103"/>
      <c r="F290" s="105" t="str">
        <f>IF(LEN(L38)&gt;0,MAX(F$63:$F289)+1,"")</f>
        <v/>
      </c>
      <c r="G290" s="101" t="str">
        <f ca="1">IF(LEN(OFFSET($A$30,8,A290-1,,))&gt;0,"  "&amp;OFFSET($A$30,8,A290-1,,),"")</f>
        <v/>
      </c>
      <c r="H290" s="47"/>
      <c r="I290" s="103"/>
      <c r="M290" s="97"/>
      <c r="N290" s="97"/>
      <c r="O290" s="97"/>
      <c r="P290" s="97"/>
      <c r="Q290" s="97"/>
    </row>
    <row r="291" spans="1:17" ht="20.100000000000001" hidden="1" customHeight="1">
      <c r="A291" s="47">
        <f t="shared" si="6"/>
        <v>12</v>
      </c>
      <c r="B291" s="105" t="str">
        <f>IF(LEN(L14)&gt;0,MAX(B$63:$B290)+1,"")</f>
        <v/>
      </c>
      <c r="C291" s="101" t="str">
        <f ca="1">IF(LEN(OFFSET($A$5,9,A291-1,,))&gt;0,"  "&amp;OFFSET($A$5,9,A291-1,,),"")</f>
        <v/>
      </c>
      <c r="D291" s="47"/>
      <c r="E291" s="103"/>
      <c r="F291" s="105" t="str">
        <f>IF(LEN(L39)&gt;0,MAX(F$63:$F290)+1,"")</f>
        <v/>
      </c>
      <c r="G291" s="101" t="str">
        <f ca="1">IF(LEN(OFFSET($A$30,9,A291-1,,))&gt;0,"  "&amp;OFFSET($A$30,9,A291-1,,),"")</f>
        <v/>
      </c>
      <c r="H291" s="47"/>
      <c r="I291" s="103"/>
      <c r="M291" s="97"/>
      <c r="N291" s="97"/>
      <c r="O291" s="97"/>
      <c r="P291" s="97"/>
      <c r="Q291" s="97"/>
    </row>
    <row r="292" spans="1:17" ht="20.100000000000001" hidden="1" customHeight="1">
      <c r="A292" s="47">
        <f t="shared" si="6"/>
        <v>12</v>
      </c>
      <c r="B292" s="105" t="str">
        <f>IF(LEN(L15)&gt;0,MAX(B$63:$B291)+1,"")</f>
        <v/>
      </c>
      <c r="C292" s="101" t="str">
        <f ca="1">IF(LEN(OFFSET($A$5,10,A292-1,,))&gt;0,"  "&amp;OFFSET($A$5,10,A292-1,,),"")</f>
        <v/>
      </c>
      <c r="D292" s="47"/>
      <c r="E292" s="103"/>
      <c r="F292" s="105" t="str">
        <f>IF(LEN(L40)&gt;0,MAX(F$63:$F291)+1,"")</f>
        <v/>
      </c>
      <c r="G292" s="101" t="str">
        <f ca="1">IF(LEN(OFFSET($A$30,10,A292-1,,))&gt;0,"  "&amp;OFFSET($A$30,10,A292-1,,),"")</f>
        <v/>
      </c>
      <c r="H292" s="47"/>
      <c r="I292" s="103"/>
      <c r="M292" s="97"/>
      <c r="N292" s="97"/>
      <c r="O292" s="97"/>
      <c r="P292" s="97"/>
      <c r="Q292" s="97"/>
    </row>
    <row r="293" spans="1:17" ht="20.100000000000001" hidden="1" customHeight="1">
      <c r="A293" s="47">
        <f t="shared" si="6"/>
        <v>12</v>
      </c>
      <c r="B293" s="105" t="str">
        <f>IF(LEN(L16)&gt;0,MAX(B$63:$B292)+1,"")</f>
        <v/>
      </c>
      <c r="C293" s="101" t="str">
        <f ca="1">IF(LEN(OFFSET($A$5,11,A293-1,,))&gt;0,"  "&amp;OFFSET($A$5,11,A293-1,,),"")</f>
        <v/>
      </c>
      <c r="D293" s="47"/>
      <c r="E293" s="103"/>
      <c r="F293" s="105" t="str">
        <f>IF(LEN(L41)&gt;0,MAX(F$63:$F292)+1,"")</f>
        <v/>
      </c>
      <c r="G293" s="101" t="str">
        <f ca="1">IF(LEN(OFFSET($A$30,11,A293-1,,))&gt;0,"  "&amp;OFFSET($A$30,11,A293-1,,),"")</f>
        <v/>
      </c>
      <c r="H293" s="47"/>
      <c r="I293" s="103"/>
      <c r="M293" s="97"/>
      <c r="N293" s="97"/>
      <c r="O293" s="97"/>
      <c r="P293" s="97"/>
      <c r="Q293" s="97"/>
    </row>
    <row r="294" spans="1:17" ht="20.100000000000001" hidden="1" customHeight="1">
      <c r="A294" s="47">
        <f t="shared" si="6"/>
        <v>12</v>
      </c>
      <c r="B294" s="105" t="str">
        <f>IF(LEN(L17)&gt;0,MAX(B$63:$B293)+1,"")</f>
        <v/>
      </c>
      <c r="C294" s="101" t="str">
        <f ca="1">IF(LEN(OFFSET($A$5,12,A294-1,,))&gt;0,"  "&amp;OFFSET($A$5,12,A294-1,,),"")</f>
        <v/>
      </c>
      <c r="D294" s="47"/>
      <c r="E294" s="103"/>
      <c r="F294" s="105" t="str">
        <f>IF(LEN(L42)&gt;0,MAX(F$63:$F293)+1,"")</f>
        <v/>
      </c>
      <c r="G294" s="101" t="str">
        <f ca="1">IF(LEN(OFFSET($A$30,12,A294-1,,))&gt;0,"  "&amp;OFFSET($A$30,12,A294-1,,),"")</f>
        <v/>
      </c>
      <c r="H294" s="47"/>
      <c r="I294" s="103"/>
      <c r="M294" s="97"/>
      <c r="N294" s="97"/>
      <c r="O294" s="97"/>
      <c r="P294" s="97"/>
      <c r="Q294" s="97"/>
    </row>
    <row r="295" spans="1:17" ht="20.100000000000001" hidden="1" customHeight="1">
      <c r="A295" s="47">
        <f t="shared" si="6"/>
        <v>12</v>
      </c>
      <c r="B295" s="105" t="str">
        <f>IF(LEN(L18)&gt;0,MAX(B$63:$B294)+1,"")</f>
        <v/>
      </c>
      <c r="C295" s="101" t="str">
        <f ca="1">IF(LEN(OFFSET($A$5,13,A295-1,,))&gt;0,"  "&amp;OFFSET($A$5,13,A295-1,,),"")</f>
        <v/>
      </c>
      <c r="D295" s="47"/>
      <c r="E295" s="103"/>
      <c r="F295" s="105" t="str">
        <f>IF(LEN(L43)&gt;0,MAX(F$63:$F294)+1,"")</f>
        <v/>
      </c>
      <c r="G295" s="101" t="str">
        <f ca="1">IF(LEN(OFFSET($A$30,13,A295-1,,))&gt;0,"  "&amp;OFFSET($A$30,13,A295-1,,),"")</f>
        <v/>
      </c>
      <c r="H295" s="47"/>
      <c r="I295" s="103"/>
      <c r="M295" s="97"/>
      <c r="N295" s="97"/>
      <c r="O295" s="97"/>
      <c r="P295" s="97"/>
      <c r="Q295" s="97"/>
    </row>
    <row r="296" spans="1:17" ht="20.100000000000001" hidden="1" customHeight="1">
      <c r="A296" s="47">
        <f t="shared" si="6"/>
        <v>12</v>
      </c>
      <c r="B296" s="105" t="str">
        <f>IF(LEN(L19)&gt;0,MAX(B$63:$B295)+1,"")</f>
        <v/>
      </c>
      <c r="C296" s="101" t="str">
        <f ca="1">IF(LEN(OFFSET($A$5,14,A296-1,,))&gt;0,"  "&amp;OFFSET($A$5,14,A296-1,,),"")</f>
        <v/>
      </c>
      <c r="D296" s="47"/>
      <c r="E296" s="103"/>
      <c r="F296" s="105" t="str">
        <f>IF(LEN(L44)&gt;0,MAX(F$63:$F295)+1,"")</f>
        <v/>
      </c>
      <c r="G296" s="101" t="str">
        <f ca="1">IF(LEN(OFFSET($A$30,14,A296-1,,))&gt;0,"  "&amp;OFFSET($A$30,14,A296-1,,),"")</f>
        <v/>
      </c>
      <c r="H296" s="47"/>
      <c r="I296" s="103"/>
      <c r="M296" s="97"/>
      <c r="N296" s="97"/>
      <c r="O296" s="97"/>
      <c r="P296" s="97"/>
      <c r="Q296" s="97"/>
    </row>
    <row r="297" spans="1:17" ht="20.100000000000001" hidden="1" customHeight="1">
      <c r="A297" s="47">
        <f t="shared" si="6"/>
        <v>12</v>
      </c>
      <c r="B297" s="105" t="str">
        <f>IF(LEN(L20)&gt;0,MAX(B$63:$B296)+1,"")</f>
        <v/>
      </c>
      <c r="C297" s="101" t="str">
        <f ca="1">IF(LEN(OFFSET($A$5,15,A297-1,,))&gt;0,"  "&amp;OFFSET($A$5,15,A297-1,,),"")</f>
        <v/>
      </c>
      <c r="D297" s="47"/>
      <c r="E297" s="103"/>
      <c r="F297" s="105" t="str">
        <f>IF(LEN(L45)&gt;0,MAX(F$63:$F296)+1,"")</f>
        <v/>
      </c>
      <c r="G297" s="101" t="str">
        <f ca="1">IF(LEN(OFFSET($A$30,15,A297-1,,))&gt;0,"  "&amp;OFFSET($A$30,15,A297-1,,),"")</f>
        <v/>
      </c>
      <c r="H297" s="47"/>
      <c r="I297" s="103"/>
      <c r="M297" s="97"/>
      <c r="N297" s="97"/>
      <c r="O297" s="97"/>
      <c r="P297" s="97"/>
      <c r="Q297" s="97"/>
    </row>
    <row r="298" spans="1:17" ht="20.100000000000001" hidden="1" customHeight="1">
      <c r="A298" s="47">
        <f t="shared" si="6"/>
        <v>12</v>
      </c>
      <c r="B298" s="105" t="str">
        <f>IF(LEN(L21)&gt;0,MAX(B$63:$B297)+1,"")</f>
        <v/>
      </c>
      <c r="C298" s="101" t="str">
        <f ca="1">IF(LEN(OFFSET($A$5,16,A298-1,,))&gt;0,"  "&amp;OFFSET($A$5,16,A298-1,,),"")</f>
        <v/>
      </c>
      <c r="D298" s="47"/>
      <c r="E298" s="100"/>
      <c r="F298" s="105" t="str">
        <f>IF(LEN(L46)&gt;0,MAX(F$63:$F297)+1,"")</f>
        <v/>
      </c>
      <c r="G298" s="101" t="str">
        <f ca="1">IF(LEN(OFFSET($A$30,16,A298-1,,))&gt;0,"  "&amp;OFFSET($A$30,16,A298-1,,),"")</f>
        <v/>
      </c>
      <c r="H298" s="47"/>
      <c r="I298" s="100"/>
      <c r="M298" s="97"/>
      <c r="N298" s="97"/>
      <c r="O298" s="97"/>
      <c r="P298" s="97"/>
      <c r="Q298" s="97"/>
    </row>
    <row r="299" spans="1:17" ht="20.100000000000001" hidden="1" customHeight="1">
      <c r="A299" s="47">
        <f t="shared" si="6"/>
        <v>12</v>
      </c>
      <c r="B299" s="105" t="str">
        <f>IF(LEN(L22)&gt;0,MAX(B$63:$B298)+1,"")</f>
        <v/>
      </c>
      <c r="C299" s="101" t="str">
        <f ca="1">IF(LEN(OFFSET($A$5,17,A299-1,,))&gt;0,"  "&amp;OFFSET($A$5,17,A299-1,,),"")</f>
        <v/>
      </c>
      <c r="D299" s="47"/>
      <c r="E299" s="100"/>
      <c r="F299" s="105" t="str">
        <f>IF(LEN(L47)&gt;0,MAX(F$63:$F298)+1,"")</f>
        <v/>
      </c>
      <c r="G299" s="101" t="str">
        <f ca="1">IF(LEN(OFFSET($A$30,17,A299-1,,))&gt;0,"  "&amp;OFFSET($A$30,17,A299-1,,),"")</f>
        <v/>
      </c>
      <c r="H299" s="47"/>
      <c r="I299" s="100"/>
      <c r="M299" s="97"/>
      <c r="N299" s="97"/>
      <c r="O299" s="97"/>
      <c r="P299" s="97"/>
      <c r="Q299" s="97"/>
    </row>
    <row r="300" spans="1:17" ht="20.100000000000001" hidden="1" customHeight="1">
      <c r="A300" s="47">
        <f t="shared" si="6"/>
        <v>12</v>
      </c>
      <c r="B300" s="105" t="str">
        <f>IF(LEN(L23)&gt;0,MAX(B$63:$B299)+1,"")</f>
        <v/>
      </c>
      <c r="C300" s="101" t="str">
        <f ca="1">IF(LEN(OFFSET($A$5,18,A300-1,,))&gt;0,"  "&amp;OFFSET($A$5,18,A300-1,,),"")</f>
        <v/>
      </c>
      <c r="D300" s="47"/>
      <c r="E300" s="100"/>
      <c r="F300" s="105" t="str">
        <f>IF(LEN(L48)&gt;0,MAX(F$63:$F299)+1,"")</f>
        <v/>
      </c>
      <c r="G300" s="101" t="str">
        <f ca="1">IF(LEN(OFFSET($A$30,18,A300-1,,))&gt;0,"  "&amp;OFFSET($A$30,18,A300-1,,),"")</f>
        <v/>
      </c>
      <c r="H300" s="47"/>
      <c r="I300" s="100"/>
      <c r="M300" s="97"/>
      <c r="N300" s="97"/>
      <c r="O300" s="97"/>
      <c r="P300" s="97"/>
      <c r="Q300" s="97"/>
    </row>
    <row r="301" spans="1:17" ht="20.100000000000001" hidden="1" customHeight="1">
      <c r="A301" s="47">
        <f t="shared" si="6"/>
        <v>12</v>
      </c>
      <c r="B301" s="105" t="str">
        <f>IF(LEN(L24)&gt;0,MAX(B$63:$B300)+1,"")</f>
        <v/>
      </c>
      <c r="C301" s="101" t="str">
        <f ca="1">IF(LEN(OFFSET($A$5,19,A301-1,,))&gt;0,"  "&amp;OFFSET($A$5,19,A301-1,,),"")</f>
        <v/>
      </c>
      <c r="D301" s="47"/>
      <c r="E301" s="100"/>
      <c r="F301" s="105" t="str">
        <f>IF(LEN(L49)&gt;0,MAX(F$63:$F300)+1,"")</f>
        <v/>
      </c>
      <c r="G301" s="101" t="str">
        <f ca="1">IF(LEN(OFFSET($A$30,19,A301-1,,))&gt;0,"  "&amp;OFFSET($A$30,19,A301-1,,),"")</f>
        <v/>
      </c>
      <c r="H301" s="47"/>
      <c r="I301" s="100"/>
      <c r="M301" s="97"/>
      <c r="N301" s="97"/>
      <c r="O301" s="97"/>
      <c r="P301" s="97"/>
      <c r="Q301" s="97"/>
    </row>
    <row r="302" spans="1:17" ht="20.100000000000001" hidden="1" customHeight="1">
      <c r="A302" s="47">
        <f t="shared" si="6"/>
        <v>12</v>
      </c>
      <c r="B302" s="105" t="str">
        <f>IF(LEN(L25)&gt;0,MAX(B$63:$B301)+1,"")</f>
        <v/>
      </c>
      <c r="C302" s="101" t="str">
        <f ca="1">IF(LEN(OFFSET($A$5,20,A302-1,,))&gt;0,"  "&amp;OFFSET($A$5,20,A302-1,,),"")</f>
        <v/>
      </c>
      <c r="D302" s="47"/>
      <c r="E302" s="100"/>
      <c r="F302" s="105" t="str">
        <f>IF(LEN(L50)&gt;0,MAX(F$63:$F301)+1,"")</f>
        <v/>
      </c>
      <c r="G302" s="101" t="str">
        <f ca="1">IF(LEN(OFFSET($A$30,20,A302-1,,))&gt;0,"  "&amp;OFFSET($A$30,20,A302-1,,),"")</f>
        <v/>
      </c>
      <c r="H302" s="47"/>
      <c r="I302" s="100"/>
      <c r="M302" s="97"/>
      <c r="N302" s="97"/>
      <c r="O302" s="97"/>
      <c r="P302" s="97"/>
      <c r="Q302" s="97"/>
    </row>
    <row r="303" spans="1:17" ht="20.100000000000001" hidden="1" customHeight="1">
      <c r="A303" s="47">
        <f t="shared" si="6"/>
        <v>13</v>
      </c>
      <c r="B303" s="105">
        <f>IF(LEN(M6)&gt;0,D303+1,0)</f>
        <v>0</v>
      </c>
      <c r="C303" s="101" t="str">
        <f ca="1">IF(LEN(OFFSET($A$5,1,A303-1,,))&gt;0,"  "&amp;OFFSET($A$5,1,A303-1,,),"")</f>
        <v/>
      </c>
      <c r="D303" s="47" t="b">
        <f ca="1">IF(COUNTA(OFFSET($A$6,,A303-1,20,1))&gt;0,MAX(B283:B302)+1)</f>
        <v>0</v>
      </c>
      <c r="E303" s="103" t="str">
        <f ca="1">IF(COUNTA(OFFSET($A$6,,A303-1,20,1))&gt;0,OFFSET($A$5,,A303-1,,),"")</f>
        <v/>
      </c>
      <c r="F303" s="105">
        <f>IF(LEN(M31)&gt;0,H303+1,0)</f>
        <v>0</v>
      </c>
      <c r="G303" s="101" t="str">
        <f ca="1">IF(LEN(OFFSET($A$30,1,A303-1,,))&gt;0,"  "&amp;OFFSET($A$30,1,A303-1,,),"")</f>
        <v/>
      </c>
      <c r="H303" s="100" t="b">
        <f ca="1">IF(COUNTA(OFFSET($A$31,,A303-1,20,1))&gt;0,MAX(F283:F302)+1)</f>
        <v>0</v>
      </c>
      <c r="I303" s="103" t="str">
        <f ca="1">IF(COUNTA(OFFSET($A$31,,A303-1,20,1))&gt;0,OFFSET($A$30,,A303-1,,),"")</f>
        <v/>
      </c>
      <c r="M303" s="97"/>
      <c r="N303" s="97"/>
      <c r="O303" s="97"/>
      <c r="P303" s="97"/>
      <c r="Q303" s="97"/>
    </row>
    <row r="304" spans="1:17" ht="20.100000000000001" hidden="1" customHeight="1">
      <c r="A304" s="47">
        <f t="shared" si="6"/>
        <v>13</v>
      </c>
      <c r="B304" s="105" t="str">
        <f>IF(LEN(M7)&gt;0,MAX(B$63:$B303)+1,"")</f>
        <v/>
      </c>
      <c r="C304" s="101" t="str">
        <f ca="1">IF(LEN(OFFSET($A$5,2,A304-1,,))&gt;0,"  "&amp;OFFSET($A$5,2,A304-1,,),"")</f>
        <v/>
      </c>
      <c r="D304" s="47"/>
      <c r="E304" s="103"/>
      <c r="F304" s="105" t="str">
        <f>IF(LEN(M32)&gt;0,MAX(F$63:$F303)+1,"")</f>
        <v/>
      </c>
      <c r="G304" s="101" t="str">
        <f ca="1">IF(LEN(OFFSET($A$30,2,A304-1,,))&gt;0,"  "&amp;OFFSET($A$30,2,A304-1,,),"")</f>
        <v/>
      </c>
      <c r="H304" s="47"/>
      <c r="I304" s="103"/>
      <c r="M304" s="97"/>
      <c r="N304" s="97"/>
      <c r="O304" s="97"/>
      <c r="P304" s="97"/>
      <c r="Q304" s="97"/>
    </row>
    <row r="305" spans="1:17" ht="20.100000000000001" hidden="1" customHeight="1">
      <c r="A305" s="47">
        <f t="shared" si="6"/>
        <v>13</v>
      </c>
      <c r="B305" s="105" t="str">
        <f>IF(LEN(M8)&gt;0,MAX(B$63:$B304)+1,"")</f>
        <v/>
      </c>
      <c r="C305" s="101" t="str">
        <f ca="1">IF(LEN(OFFSET($A$5,3,A305-1,,))&gt;0,"  "&amp;OFFSET($A$5,3,A305-1,,),"")</f>
        <v/>
      </c>
      <c r="D305" s="47"/>
      <c r="E305" s="103"/>
      <c r="F305" s="105" t="str">
        <f>IF(LEN(M33)&gt;0,MAX(F$63:$F304)+1,"")</f>
        <v/>
      </c>
      <c r="G305" s="101" t="str">
        <f ca="1">IF(LEN(OFFSET($A$30,3,A305-1,,))&gt;0,"  "&amp;OFFSET($A$30,3,A305-1,,),"")</f>
        <v/>
      </c>
      <c r="H305" s="47"/>
      <c r="I305" s="103"/>
      <c r="M305" s="97"/>
      <c r="N305" s="97"/>
      <c r="O305" s="97"/>
      <c r="P305" s="97"/>
      <c r="Q305" s="97"/>
    </row>
    <row r="306" spans="1:17" ht="20.100000000000001" hidden="1" customHeight="1">
      <c r="A306" s="47">
        <f t="shared" si="6"/>
        <v>13</v>
      </c>
      <c r="B306" s="105" t="str">
        <f>IF(LEN(M9)&gt;0,MAX(B$63:$B305)+1,"")</f>
        <v/>
      </c>
      <c r="C306" s="101" t="str">
        <f ca="1">IF(LEN(OFFSET($A$5,4,A306-1,,))&gt;0,"  "&amp;OFFSET($A$5,4,A306-1,,),"")</f>
        <v/>
      </c>
      <c r="D306" s="47"/>
      <c r="E306" s="103"/>
      <c r="F306" s="105" t="str">
        <f>IF(LEN(M34)&gt;0,MAX(F$63:$F305)+1,"")</f>
        <v/>
      </c>
      <c r="G306" s="101" t="str">
        <f ca="1">IF(LEN(OFFSET($A$30,4,A306-1,,))&gt;0,"  "&amp;OFFSET($A$30,4,A306-1,,),"")</f>
        <v/>
      </c>
      <c r="H306" s="47"/>
      <c r="I306" s="103"/>
      <c r="M306" s="97"/>
      <c r="N306" s="97"/>
      <c r="O306" s="97"/>
      <c r="P306" s="97"/>
      <c r="Q306" s="97"/>
    </row>
    <row r="307" spans="1:17" ht="20.100000000000001" hidden="1" customHeight="1">
      <c r="A307" s="47">
        <f t="shared" si="6"/>
        <v>13</v>
      </c>
      <c r="B307" s="105" t="str">
        <f>IF(LEN(M10)&gt;0,MAX(B$63:$B306)+1,"")</f>
        <v/>
      </c>
      <c r="C307" s="101" t="str">
        <f ca="1">IF(LEN(OFFSET($A$5,5,A307-1,,))&gt;0,"  "&amp;OFFSET($A$5,5,A307-1,,),"")</f>
        <v/>
      </c>
      <c r="D307" s="47"/>
      <c r="E307" s="103"/>
      <c r="F307" s="105" t="str">
        <f>IF(LEN(M35)&gt;0,MAX(F$63:$F306)+1,"")</f>
        <v/>
      </c>
      <c r="G307" s="101" t="str">
        <f ca="1">IF(LEN(OFFSET($A$30,5,A307-1,,))&gt;0,"  "&amp;OFFSET($A$30,5,A307-1,,),"")</f>
        <v/>
      </c>
      <c r="H307" s="47"/>
      <c r="I307" s="103"/>
      <c r="M307" s="97"/>
      <c r="N307" s="97"/>
      <c r="O307" s="97"/>
      <c r="P307" s="97"/>
      <c r="Q307" s="97"/>
    </row>
    <row r="308" spans="1:17" ht="20.100000000000001" hidden="1" customHeight="1">
      <c r="A308" s="47">
        <f t="shared" si="6"/>
        <v>13</v>
      </c>
      <c r="B308" s="105" t="str">
        <f>IF(LEN(M11)&gt;0,MAX(B$63:$B307)+1,"")</f>
        <v/>
      </c>
      <c r="C308" s="101" t="str">
        <f ca="1">IF(LEN(OFFSET($A$5,6,A308-1,,))&gt;0,"  "&amp;OFFSET($A$5,6,A308-1,,),"")</f>
        <v/>
      </c>
      <c r="D308" s="47"/>
      <c r="E308" s="103"/>
      <c r="F308" s="105" t="str">
        <f>IF(LEN(M36)&gt;0,MAX(F$63:$F307)+1,"")</f>
        <v/>
      </c>
      <c r="G308" s="101" t="str">
        <f ca="1">IF(LEN(OFFSET($A$30,6,A308-1,,))&gt;0,"  "&amp;OFFSET($A$30,6,A308-1,,),"")</f>
        <v/>
      </c>
      <c r="H308" s="47"/>
      <c r="I308" s="103"/>
      <c r="M308" s="97"/>
      <c r="N308" s="97"/>
      <c r="O308" s="97"/>
      <c r="P308" s="97"/>
      <c r="Q308" s="97"/>
    </row>
    <row r="309" spans="1:17" ht="20.100000000000001" hidden="1" customHeight="1">
      <c r="A309" s="47">
        <f t="shared" si="6"/>
        <v>13</v>
      </c>
      <c r="B309" s="105" t="str">
        <f>IF(LEN(M12)&gt;0,MAX(B$63:$B308)+1,"")</f>
        <v/>
      </c>
      <c r="C309" s="101" t="str">
        <f ca="1">IF(LEN(OFFSET($A$5,7,A309-1,,))&gt;0,"  "&amp;OFFSET($A$5,7,A309-1,,),"")</f>
        <v/>
      </c>
      <c r="D309" s="47"/>
      <c r="E309" s="103"/>
      <c r="F309" s="105" t="str">
        <f>IF(LEN(M37)&gt;0,MAX(F$63:$F308)+1,"")</f>
        <v/>
      </c>
      <c r="G309" s="101" t="str">
        <f ca="1">IF(LEN(OFFSET($A$30,7,A309-1,,))&gt;0,"  "&amp;OFFSET($A$30,7,A309-1,,),"")</f>
        <v/>
      </c>
      <c r="H309" s="47"/>
      <c r="I309" s="103"/>
      <c r="M309" s="97"/>
      <c r="N309" s="97"/>
      <c r="O309" s="97"/>
      <c r="P309" s="97"/>
      <c r="Q309" s="97"/>
    </row>
    <row r="310" spans="1:17" ht="20.100000000000001" hidden="1" customHeight="1">
      <c r="A310" s="47">
        <f t="shared" si="6"/>
        <v>13</v>
      </c>
      <c r="B310" s="105" t="str">
        <f>IF(LEN(M13)&gt;0,MAX(B$63:$B309)+1,"")</f>
        <v/>
      </c>
      <c r="C310" s="101" t="str">
        <f ca="1">IF(LEN(OFFSET($A$5,8,A310-1,,))&gt;0,"  "&amp;OFFSET($A$5,8,A310-1,,),"")</f>
        <v/>
      </c>
      <c r="D310" s="47"/>
      <c r="E310" s="103"/>
      <c r="F310" s="105" t="str">
        <f>IF(LEN(M38)&gt;0,MAX(F$63:$F309)+1,"")</f>
        <v/>
      </c>
      <c r="G310" s="101" t="str">
        <f ca="1">IF(LEN(OFFSET($A$30,8,A310-1,,))&gt;0,"  "&amp;OFFSET($A$30,8,A310-1,,),"")</f>
        <v/>
      </c>
      <c r="H310" s="47"/>
      <c r="I310" s="103"/>
      <c r="M310" s="97"/>
      <c r="N310" s="97"/>
      <c r="O310" s="97"/>
      <c r="P310" s="97"/>
      <c r="Q310" s="97"/>
    </row>
    <row r="311" spans="1:17" ht="20.100000000000001" hidden="1" customHeight="1">
      <c r="A311" s="47">
        <f t="shared" si="6"/>
        <v>13</v>
      </c>
      <c r="B311" s="105" t="str">
        <f>IF(LEN(M14)&gt;0,MAX(B$63:$B310)+1,"")</f>
        <v/>
      </c>
      <c r="C311" s="101" t="str">
        <f ca="1">IF(LEN(OFFSET($A$5,9,A311-1,,))&gt;0,"  "&amp;OFFSET($A$5,9,A311-1,,),"")</f>
        <v/>
      </c>
      <c r="D311" s="47"/>
      <c r="E311" s="103"/>
      <c r="F311" s="105" t="str">
        <f>IF(LEN(M39)&gt;0,MAX(F$63:$F310)+1,"")</f>
        <v/>
      </c>
      <c r="G311" s="101" t="str">
        <f ca="1">IF(LEN(OFFSET($A$30,9,A311-1,,))&gt;0,"  "&amp;OFFSET($A$30,9,A311-1,,),"")</f>
        <v/>
      </c>
      <c r="H311" s="47"/>
      <c r="I311" s="103"/>
      <c r="M311" s="97"/>
      <c r="N311" s="97"/>
      <c r="O311" s="97"/>
      <c r="P311" s="97"/>
      <c r="Q311" s="97"/>
    </row>
    <row r="312" spans="1:17" ht="20.100000000000001" hidden="1" customHeight="1">
      <c r="A312" s="47">
        <f t="shared" si="6"/>
        <v>13</v>
      </c>
      <c r="B312" s="105" t="str">
        <f>IF(LEN(M15)&gt;0,MAX(B$63:$B311)+1,"")</f>
        <v/>
      </c>
      <c r="C312" s="101" t="str">
        <f ca="1">IF(LEN(OFFSET($A$5,10,A312-1,,))&gt;0,"  "&amp;OFFSET($A$5,10,A312-1,,),"")</f>
        <v/>
      </c>
      <c r="D312" s="47"/>
      <c r="E312" s="103"/>
      <c r="F312" s="105" t="str">
        <f>IF(LEN(M40)&gt;0,MAX(F$63:$F311)+1,"")</f>
        <v/>
      </c>
      <c r="G312" s="101" t="str">
        <f ca="1">IF(LEN(OFFSET($A$30,10,A312-1,,))&gt;0,"  "&amp;OFFSET($A$30,10,A312-1,,),"")</f>
        <v/>
      </c>
      <c r="H312" s="47"/>
      <c r="I312" s="103"/>
      <c r="M312" s="97"/>
      <c r="N312" s="97"/>
      <c r="O312" s="97"/>
      <c r="P312" s="97"/>
      <c r="Q312" s="97"/>
    </row>
    <row r="313" spans="1:17" ht="20.100000000000001" hidden="1" customHeight="1">
      <c r="A313" s="47">
        <f t="shared" si="6"/>
        <v>13</v>
      </c>
      <c r="B313" s="105" t="str">
        <f>IF(LEN(M16)&gt;0,MAX(B$63:$B312)+1,"")</f>
        <v/>
      </c>
      <c r="C313" s="101" t="str">
        <f ca="1">IF(LEN(OFFSET($A$5,11,A313-1,,))&gt;0,"  "&amp;OFFSET($A$5,11,A313-1,,),"")</f>
        <v/>
      </c>
      <c r="D313" s="47"/>
      <c r="E313" s="103"/>
      <c r="F313" s="105" t="str">
        <f>IF(LEN(M41)&gt;0,MAX(F$63:$F312)+1,"")</f>
        <v/>
      </c>
      <c r="G313" s="101" t="str">
        <f ca="1">IF(LEN(OFFSET($A$30,11,A313-1,,))&gt;0,"  "&amp;OFFSET($A$30,11,A313-1,,),"")</f>
        <v/>
      </c>
      <c r="H313" s="47"/>
      <c r="I313" s="103"/>
      <c r="M313" s="97"/>
      <c r="N313" s="97"/>
      <c r="O313" s="97"/>
      <c r="P313" s="97"/>
      <c r="Q313" s="97"/>
    </row>
    <row r="314" spans="1:17" ht="20.100000000000001" hidden="1" customHeight="1">
      <c r="A314" s="47">
        <f t="shared" si="6"/>
        <v>13</v>
      </c>
      <c r="B314" s="105" t="str">
        <f>IF(LEN(M17)&gt;0,MAX(B$63:$B313)+1,"")</f>
        <v/>
      </c>
      <c r="C314" s="101" t="str">
        <f ca="1">IF(LEN(OFFSET($A$5,12,A314-1,,))&gt;0,"  "&amp;OFFSET($A$5,12,A314-1,,),"")</f>
        <v/>
      </c>
      <c r="D314" s="47"/>
      <c r="E314" s="103"/>
      <c r="F314" s="105" t="str">
        <f>IF(LEN(M42)&gt;0,MAX(F$63:$F313)+1,"")</f>
        <v/>
      </c>
      <c r="G314" s="101" t="str">
        <f ca="1">IF(LEN(OFFSET($A$30,12,A314-1,,))&gt;0,"  "&amp;OFFSET($A$30,12,A314-1,,),"")</f>
        <v/>
      </c>
      <c r="H314" s="47"/>
      <c r="I314" s="103"/>
      <c r="M314" s="97"/>
      <c r="N314" s="97"/>
      <c r="O314" s="97"/>
      <c r="P314" s="97"/>
      <c r="Q314" s="97"/>
    </row>
    <row r="315" spans="1:17" ht="20.100000000000001" hidden="1" customHeight="1">
      <c r="A315" s="47">
        <f t="shared" si="6"/>
        <v>13</v>
      </c>
      <c r="B315" s="105" t="str">
        <f>IF(LEN(M18)&gt;0,MAX(B$63:$B314)+1,"")</f>
        <v/>
      </c>
      <c r="C315" s="101" t="str">
        <f ca="1">IF(LEN(OFFSET($A$5,13,A315-1,,))&gt;0,"  "&amp;OFFSET($A$5,13,A315-1,,),"")</f>
        <v/>
      </c>
      <c r="D315" s="47"/>
      <c r="E315" s="103"/>
      <c r="F315" s="105" t="str">
        <f>IF(LEN(M43)&gt;0,MAX(F$63:$F314)+1,"")</f>
        <v/>
      </c>
      <c r="G315" s="101" t="str">
        <f ca="1">IF(LEN(OFFSET($A$30,13,A315-1,,))&gt;0,"  "&amp;OFFSET($A$30,13,A315-1,,),"")</f>
        <v/>
      </c>
      <c r="H315" s="47"/>
      <c r="I315" s="103"/>
      <c r="M315" s="97"/>
      <c r="N315" s="97"/>
      <c r="O315" s="97"/>
      <c r="P315" s="97"/>
      <c r="Q315" s="97"/>
    </row>
    <row r="316" spans="1:17" ht="20.100000000000001" hidden="1" customHeight="1">
      <c r="A316" s="47">
        <f t="shared" si="6"/>
        <v>13</v>
      </c>
      <c r="B316" s="105" t="str">
        <f>IF(LEN(M19)&gt;0,MAX(B$63:$B315)+1,"")</f>
        <v/>
      </c>
      <c r="C316" s="101" t="str">
        <f ca="1">IF(LEN(OFFSET($A$5,14,A316-1,,))&gt;0,"  "&amp;OFFSET($A$5,14,A316-1,,),"")</f>
        <v/>
      </c>
      <c r="D316" s="47"/>
      <c r="E316" s="103"/>
      <c r="F316" s="105" t="str">
        <f>IF(LEN(M44)&gt;0,MAX(F$63:$F315)+1,"")</f>
        <v/>
      </c>
      <c r="G316" s="101" t="str">
        <f ca="1">IF(LEN(OFFSET($A$30,14,A316-1,,))&gt;0,"  "&amp;OFFSET($A$30,14,A316-1,,),"")</f>
        <v/>
      </c>
      <c r="H316" s="47"/>
      <c r="I316" s="103"/>
      <c r="M316" s="97"/>
      <c r="N316" s="97"/>
      <c r="O316" s="97"/>
      <c r="P316" s="97"/>
      <c r="Q316" s="97"/>
    </row>
    <row r="317" spans="1:17" ht="20.100000000000001" hidden="1" customHeight="1">
      <c r="A317" s="47">
        <f t="shared" si="6"/>
        <v>13</v>
      </c>
      <c r="B317" s="105" t="str">
        <f>IF(LEN(M20)&gt;0,MAX(B$63:$B316)+1,"")</f>
        <v/>
      </c>
      <c r="C317" s="101" t="str">
        <f ca="1">IF(LEN(OFFSET($A$5,15,A317-1,,))&gt;0,"  "&amp;OFFSET($A$5,15,A317-1,,),"")</f>
        <v/>
      </c>
      <c r="D317" s="47"/>
      <c r="E317" s="103"/>
      <c r="F317" s="105" t="str">
        <f>IF(LEN(M45)&gt;0,MAX(F$63:$F316)+1,"")</f>
        <v/>
      </c>
      <c r="G317" s="101" t="str">
        <f ca="1">IF(LEN(OFFSET($A$30,15,A317-1,,))&gt;0,"  "&amp;OFFSET($A$30,15,A317-1,,),"")</f>
        <v/>
      </c>
      <c r="H317" s="47"/>
      <c r="I317" s="103"/>
      <c r="M317" s="97"/>
      <c r="N317" s="97"/>
      <c r="O317" s="97"/>
      <c r="P317" s="97"/>
      <c r="Q317" s="97"/>
    </row>
    <row r="318" spans="1:17" ht="20.100000000000001" hidden="1" customHeight="1">
      <c r="A318" s="47">
        <f t="shared" si="6"/>
        <v>13</v>
      </c>
      <c r="B318" s="105" t="str">
        <f>IF(LEN(M21)&gt;0,MAX(B$63:$B317)+1,"")</f>
        <v/>
      </c>
      <c r="C318" s="101" t="str">
        <f ca="1">IF(LEN(OFFSET($A$5,16,A318-1,,))&gt;0,"  "&amp;OFFSET($A$5,16,A318-1,,),"")</f>
        <v/>
      </c>
      <c r="D318" s="47"/>
      <c r="E318" s="100"/>
      <c r="F318" s="105" t="str">
        <f>IF(LEN(M46)&gt;0,MAX(F$63:$F317)+1,"")</f>
        <v/>
      </c>
      <c r="G318" s="101" t="str">
        <f ca="1">IF(LEN(OFFSET($A$30,16,A318-1,,))&gt;0,"  "&amp;OFFSET($A$30,16,A318-1,,),"")</f>
        <v/>
      </c>
      <c r="H318" s="47"/>
      <c r="I318" s="100"/>
      <c r="M318" s="97"/>
      <c r="N318" s="97"/>
      <c r="O318" s="97"/>
      <c r="P318" s="97"/>
      <c r="Q318" s="97"/>
    </row>
    <row r="319" spans="1:17" ht="20.100000000000001" hidden="1" customHeight="1">
      <c r="A319" s="47">
        <f t="shared" si="6"/>
        <v>13</v>
      </c>
      <c r="B319" s="105" t="str">
        <f>IF(LEN(M22)&gt;0,MAX(B$63:$B318)+1,"")</f>
        <v/>
      </c>
      <c r="C319" s="101" t="str">
        <f ca="1">IF(LEN(OFFSET($A$5,17,A319-1,,))&gt;0,"  "&amp;OFFSET($A$5,17,A319-1,,),"")</f>
        <v/>
      </c>
      <c r="D319" s="47"/>
      <c r="E319" s="100"/>
      <c r="F319" s="105" t="str">
        <f>IF(LEN(M47)&gt;0,MAX(F$63:$F318)+1,"")</f>
        <v/>
      </c>
      <c r="G319" s="101" t="str">
        <f ca="1">IF(LEN(OFFSET($A$30,17,A319-1,,))&gt;0,"  "&amp;OFFSET($A$30,17,A319-1,,),"")</f>
        <v/>
      </c>
      <c r="H319" s="47"/>
      <c r="I319" s="100"/>
      <c r="M319" s="97"/>
      <c r="N319" s="97"/>
      <c r="O319" s="97"/>
      <c r="P319" s="97"/>
      <c r="Q319" s="97"/>
    </row>
    <row r="320" spans="1:17" ht="20.100000000000001" hidden="1" customHeight="1">
      <c r="A320" s="47">
        <f t="shared" ref="A320:A362" si="7">QUOTIENT(ROW(A320)-43,20)</f>
        <v>13</v>
      </c>
      <c r="B320" s="105" t="str">
        <f>IF(LEN(M23)&gt;0,MAX(B$63:$B319)+1,"")</f>
        <v/>
      </c>
      <c r="C320" s="101" t="str">
        <f ca="1">IF(LEN(OFFSET($A$5,18,A320-1,,))&gt;0,"  "&amp;OFFSET($A$5,18,A320-1,,),"")</f>
        <v/>
      </c>
      <c r="D320" s="47"/>
      <c r="E320" s="100"/>
      <c r="F320" s="105" t="str">
        <f>IF(LEN(M48)&gt;0,MAX(F$63:$F319)+1,"")</f>
        <v/>
      </c>
      <c r="G320" s="101" t="str">
        <f ca="1">IF(LEN(OFFSET($A$30,18,A320-1,,))&gt;0,"  "&amp;OFFSET($A$30,18,A320-1,,),"")</f>
        <v/>
      </c>
      <c r="H320" s="47"/>
      <c r="I320" s="100"/>
      <c r="M320" s="97"/>
      <c r="N320" s="97"/>
      <c r="O320" s="97"/>
      <c r="P320" s="97"/>
      <c r="Q320" s="97"/>
    </row>
    <row r="321" spans="1:17" ht="20.100000000000001" hidden="1" customHeight="1">
      <c r="A321" s="47">
        <f t="shared" si="7"/>
        <v>13</v>
      </c>
      <c r="B321" s="105" t="str">
        <f>IF(LEN(M24)&gt;0,MAX(B$63:$B320)+1,"")</f>
        <v/>
      </c>
      <c r="C321" s="101" t="str">
        <f ca="1">IF(LEN(OFFSET($A$5,19,A321-1,,))&gt;0,"  "&amp;OFFSET($A$5,19,A321-1,,),"")</f>
        <v/>
      </c>
      <c r="D321" s="47"/>
      <c r="E321" s="100"/>
      <c r="F321" s="105" t="str">
        <f>IF(LEN(M49)&gt;0,MAX(F$63:$F320)+1,"")</f>
        <v/>
      </c>
      <c r="G321" s="101" t="str">
        <f ca="1">IF(LEN(OFFSET($A$30,19,A321-1,,))&gt;0,"  "&amp;OFFSET($A$30,19,A321-1,,),"")</f>
        <v/>
      </c>
      <c r="H321" s="47"/>
      <c r="I321" s="100"/>
      <c r="M321" s="97"/>
      <c r="N321" s="97"/>
      <c r="O321" s="97"/>
      <c r="P321" s="97"/>
      <c r="Q321" s="97"/>
    </row>
    <row r="322" spans="1:17" ht="20.100000000000001" hidden="1" customHeight="1">
      <c r="A322" s="47">
        <f t="shared" si="7"/>
        <v>13</v>
      </c>
      <c r="B322" s="105" t="str">
        <f>IF(LEN(M25)&gt;0,MAX(B$63:$B321)+1,"")</f>
        <v/>
      </c>
      <c r="C322" s="101" t="str">
        <f ca="1">IF(LEN(OFFSET($A$5,20,A322-1,,))&gt;0,"  "&amp;OFFSET($A$5,20,A322-1,,),"")</f>
        <v/>
      </c>
      <c r="D322" s="47"/>
      <c r="E322" s="100"/>
      <c r="F322" s="105" t="str">
        <f>IF(LEN(M50)&gt;0,MAX(F$63:$F321)+1,"")</f>
        <v/>
      </c>
      <c r="G322" s="101" t="str">
        <f ca="1">IF(LEN(OFFSET($A$30,20,A322-1,,))&gt;0,"  "&amp;OFFSET($A$30,20,A322-1,,),"")</f>
        <v/>
      </c>
      <c r="H322" s="47"/>
      <c r="I322" s="100"/>
      <c r="M322" s="97"/>
      <c r="N322" s="97"/>
      <c r="O322" s="97"/>
      <c r="P322" s="97"/>
      <c r="Q322" s="97"/>
    </row>
    <row r="323" spans="1:17" ht="20.100000000000001" hidden="1" customHeight="1">
      <c r="A323" s="47">
        <f t="shared" si="7"/>
        <v>14</v>
      </c>
      <c r="B323" s="105">
        <f>IF(LEN(N6)&gt;0,D323+1,0)</f>
        <v>0</v>
      </c>
      <c r="C323" s="101" t="str">
        <f ca="1">IF(LEN(OFFSET($A$5,1,A323-1,,))&gt;0,"  "&amp;OFFSET($A$5,1,A323-1,,),"")</f>
        <v/>
      </c>
      <c r="D323" s="47" t="b">
        <f ca="1">IF(COUNTA(OFFSET($A$6,,A323-1,20,1))&gt;0,MAX(B303:B322)+1)</f>
        <v>0</v>
      </c>
      <c r="E323" s="103" t="str">
        <f ca="1">IF(COUNTA(OFFSET($A$6,,A323-1,20,1))&gt;0,OFFSET($A$5,,A323-1,,),"")</f>
        <v/>
      </c>
      <c r="F323" s="105">
        <f>IF(LEN(N31)&gt;0,H323+1,0)</f>
        <v>0</v>
      </c>
      <c r="G323" s="101" t="str">
        <f ca="1">IF(LEN(OFFSET($A$30,1,A323-1,,))&gt;0,"  "&amp;OFFSET($A$30,1,A323-1,,),"")</f>
        <v/>
      </c>
      <c r="H323" s="100" t="b">
        <f ca="1">IF(COUNTA(OFFSET($A$31,,A323-1,20,1))&gt;0,MAX(F303:F322)+1)</f>
        <v>0</v>
      </c>
      <c r="I323" s="103" t="str">
        <f ca="1">IF(COUNTA(OFFSET($A$31,,A323-1,20,1))&gt;0,OFFSET($A$30,,A323-1,,),"")</f>
        <v/>
      </c>
      <c r="M323" s="97"/>
      <c r="N323" s="97"/>
      <c r="O323" s="97"/>
      <c r="P323" s="97"/>
      <c r="Q323" s="97"/>
    </row>
    <row r="324" spans="1:17" ht="20.100000000000001" hidden="1" customHeight="1">
      <c r="A324" s="47">
        <f t="shared" si="7"/>
        <v>14</v>
      </c>
      <c r="B324" s="105" t="str">
        <f>IF(LEN(N7)&gt;0,MAX(B$63:$B323)+1,"")</f>
        <v/>
      </c>
      <c r="C324" s="101" t="str">
        <f ca="1">IF(LEN(OFFSET($A$5,2,A324-1,,))&gt;0,"  "&amp;OFFSET($A$5,2,A324-1,,),"")</f>
        <v/>
      </c>
      <c r="D324" s="47"/>
      <c r="E324" s="103"/>
      <c r="F324" s="105" t="str">
        <f>IF(LEN(N32)&gt;0,MAX(F$63:$F323)+1,"")</f>
        <v/>
      </c>
      <c r="G324" s="101" t="str">
        <f ca="1">IF(LEN(OFFSET($A$30,2,A324-1,,))&gt;0,"  "&amp;OFFSET($A$30,2,A324-1,,),"")</f>
        <v/>
      </c>
      <c r="H324" s="47"/>
      <c r="I324" s="103"/>
      <c r="M324" s="97"/>
      <c r="N324" s="97"/>
      <c r="O324" s="97"/>
      <c r="P324" s="97"/>
      <c r="Q324" s="97"/>
    </row>
    <row r="325" spans="1:17" ht="20.100000000000001" hidden="1" customHeight="1">
      <c r="A325" s="47">
        <f t="shared" si="7"/>
        <v>14</v>
      </c>
      <c r="B325" s="105" t="str">
        <f>IF(LEN(N8)&gt;0,MAX(B$63:$B324)+1,"")</f>
        <v/>
      </c>
      <c r="C325" s="101" t="str">
        <f ca="1">IF(LEN(OFFSET($A$5,3,A325-1,,))&gt;0,"  "&amp;OFFSET($A$5,3,A325-1,,),"")</f>
        <v/>
      </c>
      <c r="D325" s="47"/>
      <c r="E325" s="103"/>
      <c r="F325" s="105" t="str">
        <f>IF(LEN(N33)&gt;0,MAX(F$63:$F324)+1,"")</f>
        <v/>
      </c>
      <c r="G325" s="101" t="str">
        <f ca="1">IF(LEN(OFFSET($A$30,3,A325-1,,))&gt;0,"  "&amp;OFFSET($A$30,3,A325-1,,),"")</f>
        <v/>
      </c>
      <c r="H325" s="47"/>
      <c r="I325" s="103"/>
      <c r="M325" s="97"/>
      <c r="N325" s="97"/>
      <c r="O325" s="97"/>
      <c r="P325" s="97"/>
      <c r="Q325" s="97"/>
    </row>
    <row r="326" spans="1:17" ht="20.100000000000001" hidden="1" customHeight="1">
      <c r="A326" s="47">
        <f t="shared" si="7"/>
        <v>14</v>
      </c>
      <c r="B326" s="105" t="str">
        <f>IF(LEN(N9)&gt;0,MAX(B$63:$B325)+1,"")</f>
        <v/>
      </c>
      <c r="C326" s="101" t="str">
        <f ca="1">IF(LEN(OFFSET($A$5,4,A326-1,,))&gt;0,"  "&amp;OFFSET($A$5,4,A326-1,,),"")</f>
        <v/>
      </c>
      <c r="D326" s="47"/>
      <c r="E326" s="103"/>
      <c r="F326" s="105" t="str">
        <f>IF(LEN(N34)&gt;0,MAX(F$63:$F325)+1,"")</f>
        <v/>
      </c>
      <c r="G326" s="101" t="str">
        <f ca="1">IF(LEN(OFFSET($A$30,4,A326-1,,))&gt;0,"  "&amp;OFFSET($A$30,4,A326-1,,),"")</f>
        <v/>
      </c>
      <c r="H326" s="47"/>
      <c r="I326" s="103"/>
      <c r="M326" s="97"/>
      <c r="N326" s="97"/>
      <c r="O326" s="97"/>
      <c r="P326" s="97"/>
      <c r="Q326" s="97"/>
    </row>
    <row r="327" spans="1:17" ht="20.100000000000001" hidden="1" customHeight="1">
      <c r="A327" s="47">
        <f t="shared" si="7"/>
        <v>14</v>
      </c>
      <c r="B327" s="105" t="str">
        <f>IF(LEN(N10)&gt;0,MAX(B$63:$B326)+1,"")</f>
        <v/>
      </c>
      <c r="C327" s="101" t="str">
        <f ca="1">IF(LEN(OFFSET($A$5,5,A327-1,,))&gt;0,"  "&amp;OFFSET($A$5,5,A327-1,,),"")</f>
        <v/>
      </c>
      <c r="D327" s="47"/>
      <c r="E327" s="103"/>
      <c r="F327" s="105" t="str">
        <f>IF(LEN(N35)&gt;0,MAX(F$63:$F326)+1,"")</f>
        <v/>
      </c>
      <c r="G327" s="101" t="str">
        <f ca="1">IF(LEN(OFFSET($A$30,5,A327-1,,))&gt;0,"  "&amp;OFFSET($A$30,5,A327-1,,),"")</f>
        <v/>
      </c>
      <c r="H327" s="47"/>
      <c r="I327" s="103"/>
      <c r="M327" s="97"/>
      <c r="N327" s="97"/>
      <c r="O327" s="97"/>
      <c r="P327" s="97"/>
      <c r="Q327" s="97"/>
    </row>
    <row r="328" spans="1:17" ht="20.100000000000001" hidden="1" customHeight="1">
      <c r="A328" s="47">
        <f t="shared" si="7"/>
        <v>14</v>
      </c>
      <c r="B328" s="105" t="str">
        <f>IF(LEN(N11)&gt;0,MAX(B$63:$B327)+1,"")</f>
        <v/>
      </c>
      <c r="C328" s="101" t="str">
        <f ca="1">IF(LEN(OFFSET($A$5,6,A328-1,,))&gt;0,"  "&amp;OFFSET($A$5,6,A328-1,,),"")</f>
        <v/>
      </c>
      <c r="D328" s="47"/>
      <c r="E328" s="103"/>
      <c r="F328" s="105" t="str">
        <f>IF(LEN(N36)&gt;0,MAX(F$63:$F327)+1,"")</f>
        <v/>
      </c>
      <c r="G328" s="101" t="str">
        <f ca="1">IF(LEN(OFFSET($A$30,6,A328-1,,))&gt;0,"  "&amp;OFFSET($A$30,6,A328-1,,),"")</f>
        <v/>
      </c>
      <c r="H328" s="47"/>
      <c r="I328" s="103"/>
      <c r="M328" s="97"/>
      <c r="N328" s="97"/>
      <c r="O328" s="97"/>
      <c r="P328" s="97"/>
      <c r="Q328" s="97"/>
    </row>
    <row r="329" spans="1:17" ht="20.100000000000001" hidden="1" customHeight="1">
      <c r="A329" s="47">
        <f t="shared" si="7"/>
        <v>14</v>
      </c>
      <c r="B329" s="105" t="str">
        <f>IF(LEN(N12)&gt;0,MAX(B$63:$B328)+1,"")</f>
        <v/>
      </c>
      <c r="C329" s="101" t="str">
        <f ca="1">IF(LEN(OFFSET($A$5,7,A329-1,,))&gt;0,"  "&amp;OFFSET($A$5,7,A329-1,,),"")</f>
        <v/>
      </c>
      <c r="D329" s="47"/>
      <c r="E329" s="103"/>
      <c r="F329" s="105" t="str">
        <f>IF(LEN(N37)&gt;0,MAX(F$63:$F328)+1,"")</f>
        <v/>
      </c>
      <c r="G329" s="101" t="str">
        <f ca="1">IF(LEN(OFFSET($A$30,7,A329-1,,))&gt;0,"  "&amp;OFFSET($A$30,7,A329-1,,),"")</f>
        <v/>
      </c>
      <c r="H329" s="47"/>
      <c r="I329" s="103"/>
      <c r="M329" s="97"/>
      <c r="N329" s="97"/>
      <c r="O329" s="97"/>
      <c r="P329" s="97"/>
      <c r="Q329" s="97"/>
    </row>
    <row r="330" spans="1:17" ht="20.100000000000001" hidden="1" customHeight="1">
      <c r="A330" s="47">
        <f t="shared" si="7"/>
        <v>14</v>
      </c>
      <c r="B330" s="105" t="str">
        <f>IF(LEN(N13)&gt;0,MAX(B$63:$B329)+1,"")</f>
        <v/>
      </c>
      <c r="C330" s="101" t="str">
        <f ca="1">IF(LEN(OFFSET($A$5,8,A330-1,,))&gt;0,"  "&amp;OFFSET($A$5,8,A330-1,,),"")</f>
        <v/>
      </c>
      <c r="D330" s="47"/>
      <c r="E330" s="103"/>
      <c r="F330" s="105" t="str">
        <f>IF(LEN(N38)&gt;0,MAX(F$63:$F329)+1,"")</f>
        <v/>
      </c>
      <c r="G330" s="101" t="str">
        <f ca="1">IF(LEN(OFFSET($A$30,8,A330-1,,))&gt;0,"  "&amp;OFFSET($A$30,8,A330-1,,),"")</f>
        <v/>
      </c>
      <c r="H330" s="47"/>
      <c r="I330" s="103"/>
      <c r="M330" s="97"/>
      <c r="N330" s="97"/>
      <c r="O330" s="97"/>
      <c r="P330" s="97"/>
      <c r="Q330" s="97"/>
    </row>
    <row r="331" spans="1:17" ht="20.100000000000001" hidden="1" customHeight="1">
      <c r="A331" s="47">
        <f t="shared" si="7"/>
        <v>14</v>
      </c>
      <c r="B331" s="105" t="str">
        <f>IF(LEN(N14)&gt;0,MAX(B$63:$B330)+1,"")</f>
        <v/>
      </c>
      <c r="C331" s="101" t="str">
        <f ca="1">IF(LEN(OFFSET($A$5,9,A331-1,,))&gt;0,"  "&amp;OFFSET($A$5,9,A331-1,,),"")</f>
        <v/>
      </c>
      <c r="D331" s="47"/>
      <c r="E331" s="103"/>
      <c r="F331" s="105" t="str">
        <f>IF(LEN(N39)&gt;0,MAX(F$63:$F330)+1,"")</f>
        <v/>
      </c>
      <c r="G331" s="101" t="str">
        <f ca="1">IF(LEN(OFFSET($A$30,9,A331-1,,))&gt;0,"  "&amp;OFFSET($A$30,9,A331-1,,),"")</f>
        <v/>
      </c>
      <c r="H331" s="47"/>
      <c r="I331" s="103"/>
      <c r="M331" s="97"/>
      <c r="N331" s="97"/>
      <c r="O331" s="97"/>
      <c r="P331" s="97"/>
      <c r="Q331" s="97"/>
    </row>
    <row r="332" spans="1:17" ht="20.100000000000001" hidden="1" customHeight="1">
      <c r="A332" s="47">
        <f t="shared" si="7"/>
        <v>14</v>
      </c>
      <c r="B332" s="105" t="str">
        <f>IF(LEN(N15)&gt;0,MAX(B$63:$B331)+1,"")</f>
        <v/>
      </c>
      <c r="C332" s="101" t="str">
        <f ca="1">IF(LEN(OFFSET($A$5,10,A332-1,,))&gt;0,"  "&amp;OFFSET($A$5,10,A332-1,,),"")</f>
        <v/>
      </c>
      <c r="D332" s="47"/>
      <c r="E332" s="103"/>
      <c r="F332" s="105" t="str">
        <f>IF(LEN(N40)&gt;0,MAX(F$63:$F331)+1,"")</f>
        <v/>
      </c>
      <c r="G332" s="101" t="str">
        <f ca="1">IF(LEN(OFFSET($A$30,10,A332-1,,))&gt;0,"  "&amp;OFFSET($A$30,10,A332-1,,),"")</f>
        <v/>
      </c>
      <c r="H332" s="47"/>
      <c r="I332" s="103"/>
      <c r="M332" s="97"/>
      <c r="N332" s="97"/>
      <c r="O332" s="97"/>
      <c r="P332" s="97"/>
      <c r="Q332" s="97"/>
    </row>
    <row r="333" spans="1:17" ht="20.100000000000001" hidden="1" customHeight="1">
      <c r="A333" s="47">
        <f t="shared" si="7"/>
        <v>14</v>
      </c>
      <c r="B333" s="105" t="str">
        <f>IF(LEN(N16)&gt;0,MAX(B$63:$B332)+1,"")</f>
        <v/>
      </c>
      <c r="C333" s="101" t="str">
        <f ca="1">IF(LEN(OFFSET($A$5,11,A333-1,,))&gt;0,"  "&amp;OFFSET($A$5,11,A333-1,,),"")</f>
        <v/>
      </c>
      <c r="D333" s="47"/>
      <c r="E333" s="103"/>
      <c r="F333" s="105" t="str">
        <f>IF(LEN(N41)&gt;0,MAX(F$63:$F332)+1,"")</f>
        <v/>
      </c>
      <c r="G333" s="101" t="str">
        <f ca="1">IF(LEN(OFFSET($A$30,11,A333-1,,))&gt;0,"  "&amp;OFFSET($A$30,11,A333-1,,),"")</f>
        <v/>
      </c>
      <c r="H333" s="47"/>
      <c r="I333" s="103"/>
      <c r="M333" s="97"/>
      <c r="N333" s="97"/>
      <c r="O333" s="97"/>
      <c r="P333" s="97"/>
      <c r="Q333" s="97"/>
    </row>
    <row r="334" spans="1:17" ht="20.100000000000001" hidden="1" customHeight="1">
      <c r="A334" s="47">
        <f t="shared" si="7"/>
        <v>14</v>
      </c>
      <c r="B334" s="105" t="str">
        <f>IF(LEN(N17)&gt;0,MAX(B$63:$B333)+1,"")</f>
        <v/>
      </c>
      <c r="C334" s="101" t="str">
        <f ca="1">IF(LEN(OFFSET($A$5,12,A334-1,,))&gt;0,"  "&amp;OFFSET($A$5,12,A334-1,,),"")</f>
        <v/>
      </c>
      <c r="D334" s="47"/>
      <c r="E334" s="103"/>
      <c r="F334" s="105" t="str">
        <f>IF(LEN(N42)&gt;0,MAX(F$63:$F333)+1,"")</f>
        <v/>
      </c>
      <c r="G334" s="101" t="str">
        <f ca="1">IF(LEN(OFFSET($A$30,12,A334-1,,))&gt;0,"  "&amp;OFFSET($A$30,12,A334-1,,),"")</f>
        <v/>
      </c>
      <c r="H334" s="47"/>
      <c r="I334" s="103"/>
      <c r="M334" s="97"/>
      <c r="N334" s="97"/>
      <c r="O334" s="97"/>
      <c r="P334" s="97"/>
      <c r="Q334" s="97"/>
    </row>
    <row r="335" spans="1:17" ht="20.100000000000001" hidden="1" customHeight="1">
      <c r="A335" s="47">
        <f t="shared" si="7"/>
        <v>14</v>
      </c>
      <c r="B335" s="105" t="str">
        <f>IF(LEN(N18)&gt;0,MAX(B$63:$B334)+1,"")</f>
        <v/>
      </c>
      <c r="C335" s="101" t="str">
        <f ca="1">IF(LEN(OFFSET($A$5,13,A335-1,,))&gt;0,"  "&amp;OFFSET($A$5,13,A335-1,,),"")</f>
        <v/>
      </c>
      <c r="D335" s="47"/>
      <c r="E335" s="103"/>
      <c r="F335" s="105" t="str">
        <f>IF(LEN(N43)&gt;0,MAX(F$63:$F334)+1,"")</f>
        <v/>
      </c>
      <c r="G335" s="101" t="str">
        <f ca="1">IF(LEN(OFFSET($A$30,13,A335-1,,))&gt;0,"  "&amp;OFFSET($A$30,13,A335-1,,),"")</f>
        <v/>
      </c>
      <c r="H335" s="47"/>
      <c r="I335" s="103"/>
      <c r="M335" s="97"/>
      <c r="N335" s="97"/>
      <c r="O335" s="97"/>
      <c r="P335" s="97"/>
      <c r="Q335" s="97"/>
    </row>
    <row r="336" spans="1:17" ht="20.100000000000001" hidden="1" customHeight="1">
      <c r="A336" s="47">
        <f t="shared" si="7"/>
        <v>14</v>
      </c>
      <c r="B336" s="105" t="str">
        <f>IF(LEN(N19)&gt;0,MAX(B$63:$B335)+1,"")</f>
        <v/>
      </c>
      <c r="C336" s="101" t="str">
        <f ca="1">IF(LEN(OFFSET($A$5,14,A336-1,,))&gt;0,"  "&amp;OFFSET($A$5,14,A336-1,,),"")</f>
        <v/>
      </c>
      <c r="D336" s="47"/>
      <c r="E336" s="103"/>
      <c r="F336" s="105" t="str">
        <f>IF(LEN(N44)&gt;0,MAX(F$63:$F335)+1,"")</f>
        <v/>
      </c>
      <c r="G336" s="101" t="str">
        <f ca="1">IF(LEN(OFFSET($A$30,14,A336-1,,))&gt;0,"  "&amp;OFFSET($A$30,14,A336-1,,),"")</f>
        <v/>
      </c>
      <c r="H336" s="47"/>
      <c r="I336" s="103"/>
      <c r="M336" s="97"/>
      <c r="N336" s="97"/>
      <c r="O336" s="97"/>
      <c r="P336" s="97"/>
      <c r="Q336" s="97"/>
    </row>
    <row r="337" spans="1:17" ht="20.100000000000001" hidden="1" customHeight="1">
      <c r="A337" s="47">
        <f t="shared" si="7"/>
        <v>14</v>
      </c>
      <c r="B337" s="105" t="str">
        <f>IF(LEN(N20)&gt;0,MAX(B$63:$B336)+1,"")</f>
        <v/>
      </c>
      <c r="C337" s="101" t="str">
        <f ca="1">IF(LEN(OFFSET($A$5,15,A337-1,,))&gt;0,"  "&amp;OFFSET($A$5,15,A337-1,,),"")</f>
        <v/>
      </c>
      <c r="D337" s="47"/>
      <c r="E337" s="103"/>
      <c r="F337" s="105" t="str">
        <f>IF(LEN(N45)&gt;0,MAX(F$63:$F336)+1,"")</f>
        <v/>
      </c>
      <c r="G337" s="101" t="str">
        <f ca="1">IF(LEN(OFFSET($A$30,15,A337-1,,))&gt;0,"  "&amp;OFFSET($A$30,15,A337-1,,),"")</f>
        <v/>
      </c>
      <c r="H337" s="47"/>
      <c r="I337" s="103"/>
      <c r="M337" s="97"/>
      <c r="N337" s="97"/>
      <c r="O337" s="97"/>
      <c r="P337" s="97"/>
      <c r="Q337" s="97"/>
    </row>
    <row r="338" spans="1:17" ht="20.100000000000001" hidden="1" customHeight="1">
      <c r="A338" s="47">
        <f t="shared" si="7"/>
        <v>14</v>
      </c>
      <c r="B338" s="105" t="str">
        <f>IF(LEN(N21)&gt;0,MAX(B$63:$B337)+1,"")</f>
        <v/>
      </c>
      <c r="C338" s="101" t="str">
        <f ca="1">IF(LEN(OFFSET($A$5,16,A338-1,,))&gt;0,"  "&amp;OFFSET($A$5,16,A338-1,,),"")</f>
        <v/>
      </c>
      <c r="D338" s="47"/>
      <c r="E338" s="100"/>
      <c r="F338" s="105" t="str">
        <f>IF(LEN(N46)&gt;0,MAX(F$63:$F337)+1,"")</f>
        <v/>
      </c>
      <c r="G338" s="101" t="str">
        <f ca="1">IF(LEN(OFFSET($A$30,16,A338-1,,))&gt;0,"  "&amp;OFFSET($A$30,16,A338-1,,),"")</f>
        <v/>
      </c>
      <c r="H338" s="47"/>
      <c r="I338" s="100"/>
      <c r="M338" s="97"/>
      <c r="N338" s="97"/>
      <c r="O338" s="97"/>
      <c r="P338" s="97"/>
      <c r="Q338" s="97"/>
    </row>
    <row r="339" spans="1:17" ht="20.100000000000001" hidden="1" customHeight="1">
      <c r="A339" s="47">
        <f t="shared" si="7"/>
        <v>14</v>
      </c>
      <c r="B339" s="105" t="str">
        <f>IF(LEN(N22)&gt;0,MAX(B$63:$B338)+1,"")</f>
        <v/>
      </c>
      <c r="C339" s="101" t="str">
        <f ca="1">IF(LEN(OFFSET($A$5,17,A339-1,,))&gt;0,"  "&amp;OFFSET($A$5,17,A339-1,,),"")</f>
        <v/>
      </c>
      <c r="D339" s="47"/>
      <c r="E339" s="100"/>
      <c r="F339" s="105" t="str">
        <f>IF(LEN(N47)&gt;0,MAX(F$63:$F338)+1,"")</f>
        <v/>
      </c>
      <c r="G339" s="101" t="str">
        <f ca="1">IF(LEN(OFFSET($A$30,17,A339-1,,))&gt;0,"  "&amp;OFFSET($A$30,17,A339-1,,),"")</f>
        <v/>
      </c>
      <c r="H339" s="47"/>
      <c r="I339" s="100"/>
      <c r="M339" s="97"/>
      <c r="N339" s="97"/>
      <c r="O339" s="97"/>
      <c r="P339" s="97"/>
      <c r="Q339" s="97"/>
    </row>
    <row r="340" spans="1:17" ht="20.100000000000001" hidden="1" customHeight="1">
      <c r="A340" s="47">
        <f t="shared" si="7"/>
        <v>14</v>
      </c>
      <c r="B340" s="105" t="str">
        <f>IF(LEN(N23)&gt;0,MAX(B$63:$B339)+1,"")</f>
        <v/>
      </c>
      <c r="C340" s="101" t="str">
        <f ca="1">IF(LEN(OFFSET($A$5,18,A340-1,,))&gt;0,"  "&amp;OFFSET($A$5,18,A340-1,,),"")</f>
        <v/>
      </c>
      <c r="D340" s="47"/>
      <c r="E340" s="100"/>
      <c r="F340" s="105" t="str">
        <f>IF(LEN(N48)&gt;0,MAX(F$63:$F339)+1,"")</f>
        <v/>
      </c>
      <c r="G340" s="101" t="str">
        <f ca="1">IF(LEN(OFFSET($A$30,18,A340-1,,))&gt;0,"  "&amp;OFFSET($A$30,18,A340-1,,),"")</f>
        <v/>
      </c>
      <c r="H340" s="47"/>
      <c r="I340" s="100"/>
      <c r="M340" s="97"/>
      <c r="N340" s="97"/>
      <c r="O340" s="97"/>
      <c r="P340" s="97"/>
      <c r="Q340" s="97"/>
    </row>
    <row r="341" spans="1:17" ht="20.100000000000001" hidden="1" customHeight="1">
      <c r="A341" s="47">
        <f t="shared" si="7"/>
        <v>14</v>
      </c>
      <c r="B341" s="105" t="str">
        <f>IF(LEN(N24)&gt;0,MAX(B$63:$B340)+1,"")</f>
        <v/>
      </c>
      <c r="C341" s="101" t="str">
        <f ca="1">IF(LEN(OFFSET($A$5,19,A341-1,,))&gt;0,"  "&amp;OFFSET($A$5,19,A341-1,,),"")</f>
        <v/>
      </c>
      <c r="D341" s="47"/>
      <c r="E341" s="100"/>
      <c r="F341" s="105" t="str">
        <f>IF(LEN(N49)&gt;0,MAX(F$63:$F340)+1,"")</f>
        <v/>
      </c>
      <c r="G341" s="101" t="str">
        <f ca="1">IF(LEN(OFFSET($A$30,19,A341-1,,))&gt;0,"  "&amp;OFFSET($A$30,19,A341-1,,),"")</f>
        <v/>
      </c>
      <c r="H341" s="47"/>
      <c r="I341" s="100"/>
      <c r="M341" s="97"/>
      <c r="N341" s="97"/>
      <c r="O341" s="97"/>
      <c r="P341" s="97"/>
      <c r="Q341" s="97"/>
    </row>
    <row r="342" spans="1:17" ht="20.100000000000001" hidden="1" customHeight="1">
      <c r="A342" s="47">
        <f t="shared" si="7"/>
        <v>14</v>
      </c>
      <c r="B342" s="105" t="str">
        <f>IF(LEN(N25)&gt;0,MAX(B$63:$B341)+1,"")</f>
        <v/>
      </c>
      <c r="C342" s="101" t="str">
        <f ca="1">IF(LEN(OFFSET($A$5,20,A342-1,,))&gt;0,"  "&amp;OFFSET($A$5,20,A342-1,,),"")</f>
        <v/>
      </c>
      <c r="D342" s="47"/>
      <c r="E342" s="100"/>
      <c r="F342" s="105" t="str">
        <f>IF(LEN(N50)&gt;0,MAX(F$63:$F341)+1,"")</f>
        <v/>
      </c>
      <c r="G342" s="101" t="str">
        <f ca="1">IF(LEN(OFFSET($A$30,20,A342-1,,))&gt;0,"  "&amp;OFFSET($A$30,20,A342-1,,),"")</f>
        <v/>
      </c>
      <c r="H342" s="47"/>
      <c r="I342" s="100"/>
      <c r="M342" s="97"/>
      <c r="N342" s="97"/>
      <c r="O342" s="97"/>
      <c r="P342" s="97"/>
      <c r="Q342" s="97"/>
    </row>
    <row r="343" spans="1:17" ht="20.100000000000001" hidden="1" customHeight="1">
      <c r="A343" s="47">
        <f t="shared" si="7"/>
        <v>15</v>
      </c>
      <c r="B343" s="105">
        <f>IF(LEN(O6)&gt;0,D343+1,0)</f>
        <v>0</v>
      </c>
      <c r="C343" s="101" t="str">
        <f ca="1">IF(LEN(OFFSET($A$5,1,A343-1,,))&gt;0,"  "&amp;OFFSET($A$5,1,A343-1,,),"")</f>
        <v/>
      </c>
      <c r="D343" s="47" t="b">
        <f ca="1">IF(COUNTA(OFFSET($A$6,,A343-1,20,1))&gt;0,MAX(B323:B342)+1)</f>
        <v>0</v>
      </c>
      <c r="E343" s="103" t="str">
        <f ca="1">IF(COUNTA(OFFSET($A$6,,A343-1,20,1))&gt;0,OFFSET($A$5,,A343-1,,),"")</f>
        <v/>
      </c>
      <c r="F343" s="105">
        <f>IF(LEN(O31)&gt;0,H343+1,0)</f>
        <v>0</v>
      </c>
      <c r="G343" s="101" t="str">
        <f ca="1">IF(LEN(OFFSET($A$30,1,A343-1,,))&gt;0,"  "&amp;OFFSET($A$30,1,A343-1,,),"")</f>
        <v/>
      </c>
      <c r="H343" s="100" t="b">
        <f ca="1">IF(COUNTA(OFFSET($A$31,,A343-1,20,1))&gt;0,MAX(F323:F342)+1)</f>
        <v>0</v>
      </c>
      <c r="I343" s="103" t="str">
        <f ca="1">IF(COUNTA(OFFSET($A$31,,A343-1,20,1))&gt;0,OFFSET($A$30,,A343-1,,),"")</f>
        <v/>
      </c>
      <c r="M343" s="97"/>
      <c r="N343" s="97"/>
      <c r="O343" s="97"/>
      <c r="P343" s="97"/>
      <c r="Q343" s="97"/>
    </row>
    <row r="344" spans="1:17" ht="20.100000000000001" hidden="1" customHeight="1">
      <c r="A344" s="47">
        <f t="shared" si="7"/>
        <v>15</v>
      </c>
      <c r="B344" s="105" t="str">
        <f>IF(LEN(O7)&gt;0,MAX(B$63:$B343)+1,"")</f>
        <v/>
      </c>
      <c r="C344" s="101" t="str">
        <f ca="1">IF(LEN(OFFSET($A$5,2,A344-1,,))&gt;0,"  "&amp;OFFSET($A$5,2,A344-1,,),"")</f>
        <v/>
      </c>
      <c r="D344" s="47"/>
      <c r="E344" s="103"/>
      <c r="F344" s="105" t="str">
        <f>IF(LEN(O32)&gt;0,MAX(F$63:$F343)+1,"")</f>
        <v/>
      </c>
      <c r="G344" s="101" t="str">
        <f ca="1">IF(LEN(OFFSET($A$30,2,A344-1,,))&gt;0,"  "&amp;OFFSET($A$30,2,A344-1,,),"")</f>
        <v/>
      </c>
      <c r="H344" s="47"/>
      <c r="I344" s="103"/>
      <c r="M344" s="97"/>
      <c r="N344" s="97"/>
      <c r="O344" s="97"/>
      <c r="P344" s="97"/>
      <c r="Q344" s="97"/>
    </row>
    <row r="345" spans="1:17" ht="20.100000000000001" hidden="1" customHeight="1">
      <c r="A345" s="47">
        <f t="shared" si="7"/>
        <v>15</v>
      </c>
      <c r="B345" s="105" t="str">
        <f>IF(LEN(O8)&gt;0,MAX(B$63:$B344)+1,"")</f>
        <v/>
      </c>
      <c r="C345" s="101" t="str">
        <f ca="1">IF(LEN(OFFSET($A$5,3,A345-1,,))&gt;0,"  "&amp;OFFSET($A$5,3,A345-1,,),"")</f>
        <v/>
      </c>
      <c r="D345" s="47"/>
      <c r="E345" s="103"/>
      <c r="F345" s="105" t="str">
        <f>IF(LEN(O33)&gt;0,MAX(F$63:$F344)+1,"")</f>
        <v/>
      </c>
      <c r="G345" s="101" t="str">
        <f ca="1">IF(LEN(OFFSET($A$30,3,A345-1,,))&gt;0,"  "&amp;OFFSET($A$30,3,A345-1,,),"")</f>
        <v/>
      </c>
      <c r="H345" s="47"/>
      <c r="I345" s="103"/>
      <c r="M345" s="97"/>
      <c r="N345" s="97"/>
      <c r="O345" s="97"/>
      <c r="P345" s="97"/>
      <c r="Q345" s="97"/>
    </row>
    <row r="346" spans="1:17" ht="20.100000000000001" hidden="1" customHeight="1">
      <c r="A346" s="47">
        <f t="shared" si="7"/>
        <v>15</v>
      </c>
      <c r="B346" s="105" t="str">
        <f>IF(LEN(O9)&gt;0,MAX(B$63:$B345)+1,"")</f>
        <v/>
      </c>
      <c r="C346" s="101" t="str">
        <f ca="1">IF(LEN(OFFSET($A$5,4,A346-1,,))&gt;0,"  "&amp;OFFSET($A$5,4,A346-1,,),"")</f>
        <v/>
      </c>
      <c r="D346" s="47"/>
      <c r="E346" s="103"/>
      <c r="F346" s="105" t="str">
        <f>IF(LEN(O34)&gt;0,MAX(F$63:$F345)+1,"")</f>
        <v/>
      </c>
      <c r="G346" s="101" t="str">
        <f ca="1">IF(LEN(OFFSET($A$30,4,A346-1,,))&gt;0,"  "&amp;OFFSET($A$30,4,A346-1,,),"")</f>
        <v/>
      </c>
      <c r="H346" s="47"/>
      <c r="I346" s="103"/>
      <c r="M346" s="97"/>
      <c r="N346" s="97"/>
      <c r="O346" s="97"/>
      <c r="P346" s="97"/>
      <c r="Q346" s="97"/>
    </row>
    <row r="347" spans="1:17" ht="20.100000000000001" hidden="1" customHeight="1">
      <c r="A347" s="47">
        <f t="shared" si="7"/>
        <v>15</v>
      </c>
      <c r="B347" s="105" t="str">
        <f>IF(LEN(O10)&gt;0,MAX(B$63:$B346)+1,"")</f>
        <v/>
      </c>
      <c r="C347" s="101" t="str">
        <f ca="1">IF(LEN(OFFSET($A$5,5,A347-1,,))&gt;0,"  "&amp;OFFSET($A$5,5,A347-1,,),"")</f>
        <v/>
      </c>
      <c r="D347" s="47"/>
      <c r="E347" s="103"/>
      <c r="F347" s="105" t="str">
        <f>IF(LEN(O35)&gt;0,MAX(F$63:$F346)+1,"")</f>
        <v/>
      </c>
      <c r="G347" s="101" t="str">
        <f ca="1">IF(LEN(OFFSET($A$30,5,A347-1,,))&gt;0,"  "&amp;OFFSET($A$30,5,A347-1,,),"")</f>
        <v/>
      </c>
      <c r="H347" s="47"/>
      <c r="I347" s="103"/>
      <c r="M347" s="97"/>
      <c r="N347" s="97"/>
      <c r="O347" s="97"/>
      <c r="P347" s="97"/>
      <c r="Q347" s="97"/>
    </row>
    <row r="348" spans="1:17" ht="20.100000000000001" hidden="1" customHeight="1">
      <c r="A348" s="47">
        <f t="shared" si="7"/>
        <v>15</v>
      </c>
      <c r="B348" s="105" t="str">
        <f>IF(LEN(O11)&gt;0,MAX(B$63:$B347)+1,"")</f>
        <v/>
      </c>
      <c r="C348" s="101" t="str">
        <f ca="1">IF(LEN(OFFSET($A$5,6,A348-1,,))&gt;0,"  "&amp;OFFSET($A$5,6,A348-1,,),"")</f>
        <v/>
      </c>
      <c r="D348" s="47"/>
      <c r="E348" s="103"/>
      <c r="F348" s="105" t="str">
        <f>IF(LEN(O36)&gt;0,MAX(F$63:$F347)+1,"")</f>
        <v/>
      </c>
      <c r="G348" s="101" t="str">
        <f ca="1">IF(LEN(OFFSET($A$30,6,A348-1,,))&gt;0,"  "&amp;OFFSET($A$30,6,A348-1,,),"")</f>
        <v/>
      </c>
      <c r="H348" s="47"/>
      <c r="I348" s="103"/>
      <c r="M348" s="97"/>
      <c r="N348" s="97"/>
      <c r="O348" s="97"/>
      <c r="P348" s="97"/>
      <c r="Q348" s="97"/>
    </row>
    <row r="349" spans="1:17" ht="20.100000000000001" hidden="1" customHeight="1">
      <c r="A349" s="47">
        <f t="shared" si="7"/>
        <v>15</v>
      </c>
      <c r="B349" s="105" t="str">
        <f>IF(LEN(O12)&gt;0,MAX(B$63:$B348)+1,"")</f>
        <v/>
      </c>
      <c r="C349" s="101" t="str">
        <f ca="1">IF(LEN(OFFSET($A$5,7,A349-1,,))&gt;0,"  "&amp;OFFSET($A$5,7,A349-1,,),"")</f>
        <v/>
      </c>
      <c r="D349" s="47"/>
      <c r="E349" s="103"/>
      <c r="F349" s="105" t="str">
        <f>IF(LEN(O37)&gt;0,MAX(F$63:$F348)+1,"")</f>
        <v/>
      </c>
      <c r="G349" s="101" t="str">
        <f ca="1">IF(LEN(OFFSET($A$30,7,A349-1,,))&gt;0,"  "&amp;OFFSET($A$30,7,A349-1,,),"")</f>
        <v/>
      </c>
      <c r="H349" s="47"/>
      <c r="I349" s="103"/>
      <c r="M349" s="97"/>
      <c r="N349" s="97"/>
      <c r="O349" s="97"/>
      <c r="P349" s="97"/>
      <c r="Q349" s="97"/>
    </row>
    <row r="350" spans="1:17" ht="20.100000000000001" hidden="1" customHeight="1">
      <c r="A350" s="47">
        <f t="shared" si="7"/>
        <v>15</v>
      </c>
      <c r="B350" s="105" t="str">
        <f>IF(LEN(O13)&gt;0,MAX(B$63:$B349)+1,"")</f>
        <v/>
      </c>
      <c r="C350" s="101" t="str">
        <f ca="1">IF(LEN(OFFSET($A$5,8,A350-1,,))&gt;0,"  "&amp;OFFSET($A$5,8,A350-1,,),"")</f>
        <v/>
      </c>
      <c r="D350" s="47"/>
      <c r="E350" s="103"/>
      <c r="F350" s="105" t="str">
        <f>IF(LEN(O38)&gt;0,MAX(F$63:$F349)+1,"")</f>
        <v/>
      </c>
      <c r="G350" s="101" t="str">
        <f ca="1">IF(LEN(OFFSET($A$30,8,A350-1,,))&gt;0,"  "&amp;OFFSET($A$30,8,A350-1,,),"")</f>
        <v/>
      </c>
      <c r="H350" s="47"/>
      <c r="I350" s="103"/>
      <c r="M350" s="97"/>
      <c r="N350" s="97"/>
      <c r="O350" s="97"/>
      <c r="P350" s="97"/>
      <c r="Q350" s="97"/>
    </row>
    <row r="351" spans="1:17" ht="20.100000000000001" hidden="1" customHeight="1">
      <c r="A351" s="47">
        <f t="shared" si="7"/>
        <v>15</v>
      </c>
      <c r="B351" s="105" t="str">
        <f>IF(LEN(O14)&gt;0,MAX(B$63:$B350)+1,"")</f>
        <v/>
      </c>
      <c r="C351" s="101" t="str">
        <f ca="1">IF(LEN(OFFSET($A$5,9,A351-1,,))&gt;0,"  "&amp;OFFSET($A$5,9,A351-1,,),"")</f>
        <v/>
      </c>
      <c r="D351" s="47"/>
      <c r="E351" s="103"/>
      <c r="F351" s="105" t="str">
        <f>IF(LEN(O39)&gt;0,MAX(F$63:$F350)+1,"")</f>
        <v/>
      </c>
      <c r="G351" s="101" t="str">
        <f ca="1">IF(LEN(OFFSET($A$30,9,A351-1,,))&gt;0,"  "&amp;OFFSET($A$30,9,A351-1,,),"")</f>
        <v/>
      </c>
      <c r="H351" s="47"/>
      <c r="I351" s="103"/>
      <c r="M351" s="97"/>
      <c r="N351" s="97"/>
      <c r="O351" s="97"/>
      <c r="P351" s="97"/>
      <c r="Q351" s="97"/>
    </row>
    <row r="352" spans="1:17" ht="20.100000000000001" hidden="1" customHeight="1">
      <c r="A352" s="47">
        <f t="shared" si="7"/>
        <v>15</v>
      </c>
      <c r="B352" s="105" t="str">
        <f>IF(LEN(O15)&gt;0,MAX(B$63:$B351)+1,"")</f>
        <v/>
      </c>
      <c r="C352" s="101" t="str">
        <f ca="1">IF(LEN(OFFSET($A$5,10,A352-1,,))&gt;0,"  "&amp;OFFSET($A$5,10,A352-1,,),"")</f>
        <v/>
      </c>
      <c r="D352" s="47"/>
      <c r="E352" s="103"/>
      <c r="F352" s="105" t="str">
        <f>IF(LEN(O40)&gt;0,MAX(F$63:$F351)+1,"")</f>
        <v/>
      </c>
      <c r="G352" s="101" t="str">
        <f ca="1">IF(LEN(OFFSET($A$30,10,A352-1,,))&gt;0,"  "&amp;OFFSET($A$30,10,A352-1,,),"")</f>
        <v/>
      </c>
      <c r="H352" s="47"/>
      <c r="I352" s="103"/>
      <c r="M352" s="97"/>
      <c r="N352" s="97"/>
      <c r="O352" s="97"/>
      <c r="P352" s="97"/>
      <c r="Q352" s="97"/>
    </row>
    <row r="353" spans="1:17" ht="20.100000000000001" hidden="1" customHeight="1">
      <c r="A353" s="47">
        <f t="shared" si="7"/>
        <v>15</v>
      </c>
      <c r="B353" s="105" t="str">
        <f>IF(LEN(O16)&gt;0,MAX(B$63:$B352)+1,"")</f>
        <v/>
      </c>
      <c r="C353" s="101" t="str">
        <f ca="1">IF(LEN(OFFSET($A$5,11,A353-1,,))&gt;0,"  "&amp;OFFSET($A$5,11,A353-1,,),"")</f>
        <v/>
      </c>
      <c r="D353" s="47"/>
      <c r="E353" s="103"/>
      <c r="F353" s="105" t="str">
        <f>IF(LEN(O41)&gt;0,MAX(F$63:$F352)+1,"")</f>
        <v/>
      </c>
      <c r="G353" s="101" t="str">
        <f ca="1">IF(LEN(OFFSET($A$30,11,A353-1,,))&gt;0,"  "&amp;OFFSET($A$30,11,A353-1,,),"")</f>
        <v/>
      </c>
      <c r="H353" s="47"/>
      <c r="I353" s="103"/>
      <c r="M353" s="97"/>
      <c r="N353" s="97"/>
      <c r="O353" s="97"/>
      <c r="P353" s="97"/>
      <c r="Q353" s="97"/>
    </row>
    <row r="354" spans="1:17" ht="20.100000000000001" hidden="1" customHeight="1">
      <c r="A354" s="47">
        <f t="shared" si="7"/>
        <v>15</v>
      </c>
      <c r="B354" s="105" t="str">
        <f>IF(LEN(O17)&gt;0,MAX(B$63:$B353)+1,"")</f>
        <v/>
      </c>
      <c r="C354" s="101" t="str">
        <f ca="1">IF(LEN(OFFSET($A$5,12,A354-1,,))&gt;0,"  "&amp;OFFSET($A$5,12,A354-1,,),"")</f>
        <v/>
      </c>
      <c r="D354" s="47"/>
      <c r="E354" s="103"/>
      <c r="F354" s="105" t="str">
        <f>IF(LEN(O42)&gt;0,MAX(F$63:$F353)+1,"")</f>
        <v/>
      </c>
      <c r="G354" s="101" t="str">
        <f ca="1">IF(LEN(OFFSET($A$30,12,A354-1,,))&gt;0,"  "&amp;OFFSET($A$30,12,A354-1,,),"")</f>
        <v/>
      </c>
      <c r="H354" s="47"/>
      <c r="I354" s="103"/>
      <c r="M354" s="97"/>
      <c r="N354" s="97"/>
      <c r="O354" s="97"/>
      <c r="P354" s="97"/>
      <c r="Q354" s="97"/>
    </row>
    <row r="355" spans="1:17" ht="20.100000000000001" hidden="1" customHeight="1">
      <c r="A355" s="47">
        <f t="shared" si="7"/>
        <v>15</v>
      </c>
      <c r="B355" s="105" t="str">
        <f>IF(LEN(O18)&gt;0,MAX(B$63:$B354)+1,"")</f>
        <v/>
      </c>
      <c r="C355" s="101" t="str">
        <f ca="1">IF(LEN(OFFSET($A$5,13,A355-1,,))&gt;0,"  "&amp;OFFSET($A$5,13,A355-1,,),"")</f>
        <v/>
      </c>
      <c r="D355" s="47"/>
      <c r="E355" s="103"/>
      <c r="F355" s="105" t="str">
        <f>IF(LEN(O43)&gt;0,MAX(F$63:$F354)+1,"")</f>
        <v/>
      </c>
      <c r="G355" s="101" t="str">
        <f ca="1">IF(LEN(OFFSET($A$30,13,A355-1,,))&gt;0,"  "&amp;OFFSET($A$30,13,A355-1,,),"")</f>
        <v/>
      </c>
      <c r="H355" s="47"/>
      <c r="I355" s="103"/>
      <c r="M355" s="97"/>
      <c r="N355" s="97"/>
      <c r="O355" s="97"/>
      <c r="P355" s="97"/>
      <c r="Q355" s="97"/>
    </row>
    <row r="356" spans="1:17" ht="20.100000000000001" hidden="1" customHeight="1">
      <c r="A356" s="47">
        <f t="shared" si="7"/>
        <v>15</v>
      </c>
      <c r="B356" s="105" t="str">
        <f>IF(LEN(O19)&gt;0,MAX(B$63:$B355)+1,"")</f>
        <v/>
      </c>
      <c r="C356" s="101" t="str">
        <f ca="1">IF(LEN(OFFSET($A$5,14,A356-1,,))&gt;0,"  "&amp;OFFSET($A$5,14,A356-1,,),"")</f>
        <v/>
      </c>
      <c r="D356" s="47"/>
      <c r="E356" s="103"/>
      <c r="F356" s="105" t="str">
        <f>IF(LEN(O44)&gt;0,MAX(F$63:$F355)+1,"")</f>
        <v/>
      </c>
      <c r="G356" s="101" t="str">
        <f ca="1">IF(LEN(OFFSET($A$30,14,A356-1,,))&gt;0,"  "&amp;OFFSET($A$30,14,A356-1,,),"")</f>
        <v/>
      </c>
      <c r="H356" s="47"/>
      <c r="I356" s="103"/>
      <c r="M356" s="97"/>
      <c r="N356" s="97"/>
      <c r="O356" s="97"/>
      <c r="P356" s="97"/>
      <c r="Q356" s="97"/>
    </row>
    <row r="357" spans="1:17" ht="20.100000000000001" hidden="1" customHeight="1">
      <c r="A357" s="47">
        <f t="shared" si="7"/>
        <v>15</v>
      </c>
      <c r="B357" s="105" t="str">
        <f>IF(LEN(O20)&gt;0,MAX(B$63:$B356)+1,"")</f>
        <v/>
      </c>
      <c r="C357" s="101" t="str">
        <f ca="1">IF(LEN(OFFSET($A$5,15,A357-1,,))&gt;0,"  "&amp;OFFSET($A$5,15,A357-1,,),"")</f>
        <v/>
      </c>
      <c r="D357" s="47"/>
      <c r="E357" s="103"/>
      <c r="F357" s="105" t="str">
        <f>IF(LEN(O45)&gt;0,MAX(F$63:$F356)+1,"")</f>
        <v/>
      </c>
      <c r="G357" s="101" t="str">
        <f ca="1">IF(LEN(OFFSET($A$30,15,A357-1,,))&gt;0,"  "&amp;OFFSET($A$30,15,A357-1,,),"")</f>
        <v/>
      </c>
      <c r="H357" s="47"/>
      <c r="I357" s="103"/>
      <c r="M357" s="97"/>
      <c r="N357" s="97"/>
      <c r="O357" s="97"/>
      <c r="P357" s="97"/>
      <c r="Q357" s="97"/>
    </row>
    <row r="358" spans="1:17" ht="20.100000000000001" hidden="1" customHeight="1">
      <c r="A358" s="47">
        <f t="shared" si="7"/>
        <v>15</v>
      </c>
      <c r="B358" s="105" t="str">
        <f>IF(LEN(O21)&gt;0,MAX(B$63:$B357)+1,"")</f>
        <v/>
      </c>
      <c r="C358" s="101" t="str">
        <f ca="1">IF(LEN(OFFSET($A$5,16,A358-1,,))&gt;0,"  "&amp;OFFSET($A$5,16,A358-1,,),"")</f>
        <v/>
      </c>
      <c r="D358" s="47"/>
      <c r="E358" s="100"/>
      <c r="F358" s="105" t="str">
        <f>IF(LEN(O46)&gt;0,MAX(F$63:$F357)+1,"")</f>
        <v/>
      </c>
      <c r="G358" s="101" t="str">
        <f ca="1">IF(LEN(OFFSET($A$30,16,A358-1,,))&gt;0,"  "&amp;OFFSET($A$30,16,A358-1,,),"")</f>
        <v/>
      </c>
      <c r="H358" s="47"/>
      <c r="I358" s="100"/>
      <c r="M358" s="97"/>
      <c r="N358" s="97"/>
      <c r="O358" s="97"/>
      <c r="P358" s="97"/>
      <c r="Q358" s="97"/>
    </row>
    <row r="359" spans="1:17" ht="20.100000000000001" hidden="1" customHeight="1">
      <c r="A359" s="47">
        <f t="shared" si="7"/>
        <v>15</v>
      </c>
      <c r="B359" s="105" t="str">
        <f>IF(LEN(O22)&gt;0,MAX(B$63:$B358)+1,"")</f>
        <v/>
      </c>
      <c r="C359" s="101" t="str">
        <f ca="1">IF(LEN(OFFSET($A$5,17,A359-1,,))&gt;0,"  "&amp;OFFSET($A$5,17,A359-1,,),"")</f>
        <v/>
      </c>
      <c r="D359" s="47"/>
      <c r="E359" s="100"/>
      <c r="F359" s="105" t="str">
        <f>IF(LEN(O47)&gt;0,MAX(F$63:$F358)+1,"")</f>
        <v/>
      </c>
      <c r="G359" s="101" t="str">
        <f ca="1">IF(LEN(OFFSET($A$30,17,A359-1,,))&gt;0,"  "&amp;OFFSET($A$30,17,A359-1,,),"")</f>
        <v/>
      </c>
      <c r="H359" s="47"/>
      <c r="I359" s="100"/>
      <c r="M359" s="97"/>
      <c r="N359" s="97"/>
      <c r="O359" s="97"/>
      <c r="P359" s="97"/>
      <c r="Q359" s="97"/>
    </row>
    <row r="360" spans="1:17" ht="20.100000000000001" hidden="1" customHeight="1">
      <c r="A360" s="47">
        <f t="shared" si="7"/>
        <v>15</v>
      </c>
      <c r="B360" s="105" t="str">
        <f>IF(LEN(O23)&gt;0,MAX(B$63:$B359)+1,"")</f>
        <v/>
      </c>
      <c r="C360" s="101" t="str">
        <f ca="1">IF(LEN(OFFSET($A$5,18,A360-1,,))&gt;0,"  "&amp;OFFSET($A$5,18,A360-1,,),"")</f>
        <v/>
      </c>
      <c r="D360" s="47"/>
      <c r="E360" s="100"/>
      <c r="F360" s="105" t="str">
        <f>IF(LEN(O48)&gt;0,MAX(F$63:$F359)+1,"")</f>
        <v/>
      </c>
      <c r="G360" s="101" t="str">
        <f ca="1">IF(LEN(OFFSET($A$30,18,A360-1,,))&gt;0,"  "&amp;OFFSET($A$30,18,A360-1,,),"")</f>
        <v/>
      </c>
      <c r="H360" s="47"/>
      <c r="I360" s="100"/>
      <c r="M360" s="97"/>
      <c r="N360" s="97"/>
      <c r="O360" s="97"/>
      <c r="P360" s="97"/>
      <c r="Q360" s="97"/>
    </row>
    <row r="361" spans="1:17" ht="20.100000000000001" hidden="1" customHeight="1">
      <c r="A361" s="47">
        <f t="shared" si="7"/>
        <v>15</v>
      </c>
      <c r="B361" s="105" t="str">
        <f>IF(LEN(O24)&gt;0,MAX(B$63:$B360)+1,"")</f>
        <v/>
      </c>
      <c r="C361" s="101" t="str">
        <f ca="1">IF(LEN(OFFSET($A$5,19,A361-1,,))&gt;0,"  "&amp;OFFSET($A$5,19,A361-1,,),"")</f>
        <v/>
      </c>
      <c r="D361" s="47"/>
      <c r="E361" s="100"/>
      <c r="F361" s="105" t="str">
        <f>IF(LEN(O49)&gt;0,MAX(F$63:$F360)+1,"")</f>
        <v/>
      </c>
      <c r="G361" s="101" t="str">
        <f ca="1">IF(LEN(OFFSET($A$30,19,A361-1,,))&gt;0,"  "&amp;OFFSET($A$30,19,A361-1,,),"")</f>
        <v/>
      </c>
      <c r="H361" s="47"/>
      <c r="I361" s="100"/>
      <c r="M361" s="97"/>
      <c r="N361" s="97"/>
      <c r="O361" s="97"/>
      <c r="P361" s="97"/>
      <c r="Q361" s="97"/>
    </row>
    <row r="362" spans="1:17" ht="20.100000000000001" hidden="1" customHeight="1">
      <c r="A362" s="47">
        <f t="shared" si="7"/>
        <v>15</v>
      </c>
      <c r="B362" s="105" t="str">
        <f>IF(LEN(O25)&gt;0,MAX(B$63:$B361)+1,"")</f>
        <v/>
      </c>
      <c r="C362" s="101" t="str">
        <f ca="1">IF(LEN(OFFSET($A$5,20,A362-1,,))&gt;0,"  "&amp;OFFSET($A$5,20,A362-1,,),"")</f>
        <v/>
      </c>
      <c r="D362" s="47"/>
      <c r="E362" s="100"/>
      <c r="F362" s="105" t="str">
        <f>IF(LEN(O50)&gt;0,MAX(F$63:$F361)+1,"")</f>
        <v/>
      </c>
      <c r="G362" s="101" t="str">
        <f ca="1">IF(LEN(OFFSET($A$30,20,A362-1,,))&gt;0,"  "&amp;OFFSET($A$30,20,A362-1,,),"")</f>
        <v/>
      </c>
      <c r="H362" s="47"/>
      <c r="I362" s="100"/>
      <c r="M362" s="97"/>
      <c r="N362" s="97"/>
      <c r="O362" s="97"/>
      <c r="P362" s="97"/>
      <c r="Q362" s="97"/>
    </row>
  </sheetData>
  <sheetProtection algorithmName="SHA-512" hashValue="HDXIwq2ShOtvEHs7bKF63Y2n2RCQa+tqSWw83itnx1tsbDJV/7S5EqCv88jF3dV3hbhBPYg/KfdFBqcUpHelvA==" saltValue="LQQKR/D/iegQw7yihFRpgQ==" spinCount="100000" sheet="1" objects="1" scenarios="1"/>
  <mergeCells count="4">
    <mergeCell ref="B4:L4"/>
    <mergeCell ref="B29:O29"/>
    <mergeCell ref="E2:O2"/>
    <mergeCell ref="G1:O1"/>
  </mergeCells>
  <phoneticPr fontId="2" type="noConversion"/>
  <conditionalFormatting sqref="A5:O5">
    <cfRule type="expression" dxfId="14" priority="46824">
      <formula>A$26="관입력누락"</formula>
    </cfRule>
    <cfRule type="duplicateValues" dxfId="13" priority="46825"/>
  </conditionalFormatting>
  <conditionalFormatting sqref="A18:O25 A17:H17 J17:O17 A6:O16">
    <cfRule type="duplicateValues" dxfId="12" priority="12"/>
  </conditionalFormatting>
  <conditionalFormatting sqref="L30:O30">
    <cfRule type="duplicateValues" dxfId="11" priority="5"/>
  </conditionalFormatting>
  <conditionalFormatting sqref="L31:O40">
    <cfRule type="duplicateValues" dxfId="10" priority="4"/>
  </conditionalFormatting>
  <conditionalFormatting sqref="A45:O50 L41:O44">
    <cfRule type="duplicateValues" dxfId="9" priority="15"/>
  </conditionalFormatting>
  <conditionalFormatting sqref="B1 F1 D1:D2 B2:C2">
    <cfRule type="containsBlanks" dxfId="8" priority="46826">
      <formula>LEN(TRIM(B1))=0</formula>
    </cfRule>
  </conditionalFormatting>
  <conditionalFormatting sqref="B29">
    <cfRule type="expression" dxfId="7" priority="22">
      <formula>LEN(B29)&gt;0</formula>
    </cfRule>
  </conditionalFormatting>
  <conditionalFormatting sqref="B4:L4">
    <cfRule type="expression" dxfId="6" priority="9">
      <formula>LEN(B4)&gt;0</formula>
    </cfRule>
  </conditionalFormatting>
  <conditionalFormatting sqref="E2">
    <cfRule type="expression" dxfId="5" priority="8">
      <formula>LEN(E2)&gt;0</formula>
    </cfRule>
  </conditionalFormatting>
  <conditionalFormatting sqref="G1">
    <cfRule type="expression" dxfId="4" priority="21">
      <formula>OR(LEN(부서명)=0,LEN(회계년도)=0)</formula>
    </cfRule>
  </conditionalFormatting>
  <conditionalFormatting sqref="L30:O30">
    <cfRule type="expression" dxfId="3" priority="6">
      <formula>L$51="관입력누락"</formula>
    </cfRule>
  </conditionalFormatting>
  <conditionalFormatting sqref="A30:K30">
    <cfRule type="duplicateValues" dxfId="2" priority="2"/>
  </conditionalFormatting>
  <conditionalFormatting sqref="A31:K44">
    <cfRule type="duplicateValues" dxfId="1" priority="1"/>
  </conditionalFormatting>
  <conditionalFormatting sqref="H30:K30">
    <cfRule type="expression" dxfId="0" priority="3">
      <formula>H$51="관입력누락"</formula>
    </cfRule>
  </conditionalFormatting>
  <dataValidations count="3">
    <dataValidation type="whole" allowBlank="1" showInputMessage="1" showErrorMessage="1" errorTitle="회계년도 입력 오류" error="회계년도는 숫자 4자리만 입력하세요. (예: 2021년은 2021)" sqref="F1" xr:uid="{5E8BC9AF-4BE5-4F93-ADF0-E82ACF7CCE79}">
      <formula1>1990</formula1>
      <formula2>2999</formula2>
    </dataValidation>
    <dataValidation type="list" allowBlank="1" showInputMessage="1" showErrorMessage="1" sqref="C5" xr:uid="{6217CF9E-FC35-417B-9816-EB5BC06467B4}">
      <formula1>"헌금,헌금/회비,회비"</formula1>
    </dataValidation>
    <dataValidation type="list" allowBlank="1" showInputMessage="1" showErrorMessage="1" sqref="B6:B11" xr:uid="{6DB5E9B7-0E88-45C4-ACAD-0FC2F92D4780}">
      <formula1>교회지원금_유형</formula1>
    </dataValidation>
  </dataValidations>
  <pageMargins left="0.70866141732283472" right="0.70866141732283472" top="0.3937007874015748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29</vt:i4>
      </vt:variant>
    </vt:vector>
  </HeadingPairs>
  <TitlesOfParts>
    <vt:vector size="40" baseType="lpstr">
      <vt:lpstr>회계장부</vt:lpstr>
      <vt:lpstr>결의서(기본)</vt:lpstr>
      <vt:lpstr>결의서(추가)</vt:lpstr>
      <vt:lpstr>월별누계</vt:lpstr>
      <vt:lpstr>회계보고서</vt:lpstr>
      <vt:lpstr>통장관리</vt:lpstr>
      <vt:lpstr>검산서(상반기)</vt:lpstr>
      <vt:lpstr>검산서(하반기)</vt:lpstr>
      <vt:lpstr>회계코드</vt:lpstr>
      <vt:lpstr>개선사항</vt:lpstr>
      <vt:lpstr>유효성목록</vt:lpstr>
      <vt:lpstr>'검산서(상반기)'!Print_Area</vt:lpstr>
      <vt:lpstr>'검산서(하반기)'!Print_Area</vt:lpstr>
      <vt:lpstr>'결의서(기본)'!Print_Area</vt:lpstr>
      <vt:lpstr>'결의서(추가)'!Print_Area</vt:lpstr>
      <vt:lpstr>월별누계!Print_Area</vt:lpstr>
      <vt:lpstr>회계보고서!Print_Titles</vt:lpstr>
      <vt:lpstr>결재란1</vt:lpstr>
      <vt:lpstr>결재란2</vt:lpstr>
      <vt:lpstr>결재란3</vt:lpstr>
      <vt:lpstr>관</vt:lpstr>
      <vt:lpstr>교회명</vt:lpstr>
      <vt:lpstr>교회지원금_유형</vt:lpstr>
      <vt:lpstr>기준일자</vt:lpstr>
      <vt:lpstr>부서명</vt:lpstr>
      <vt:lpstr>수입</vt:lpstr>
      <vt:lpstr>수입관정렬</vt:lpstr>
      <vt:lpstr>수입항목정렬</vt:lpstr>
      <vt:lpstr>전년도이월금</vt:lpstr>
      <vt:lpstr>지출</vt:lpstr>
      <vt:lpstr>지출관정렬</vt:lpstr>
      <vt:lpstr>지출항목정렬</vt:lpstr>
      <vt:lpstr>항목</vt:lpstr>
      <vt:lpstr>헌금_회비</vt:lpstr>
      <vt:lpstr>헌금항목수</vt:lpstr>
      <vt:lpstr>헌금회비구분</vt:lpstr>
      <vt:lpstr>회계년도</vt:lpstr>
      <vt:lpstr>회계보고_시작일</vt:lpstr>
      <vt:lpstr>회계보고_종료일</vt:lpstr>
      <vt:lpstr>회계월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남혜정</dc:creator>
  <cp:lastModifiedBy>성현 도</cp:lastModifiedBy>
  <cp:lastPrinted>2025-02-16T05:22:49Z</cp:lastPrinted>
  <dcterms:created xsi:type="dcterms:W3CDTF">2014-01-05T13:45:46Z</dcterms:created>
  <dcterms:modified xsi:type="dcterms:W3CDTF">2025-02-19T13:30:39Z</dcterms:modified>
</cp:coreProperties>
</file>